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概要" sheetId="2" r:id="rId2"/>
    <sheet name="表１，２，３" sheetId="3" r:id="rId3"/>
    <sheet name="表４，５" sheetId="4" r:id="rId4"/>
    <sheet name="統計表1" sheetId="5" r:id="rId5"/>
    <sheet name="統計表2" sheetId="6" r:id="rId6"/>
    <sheet name="統計表3" sheetId="7" r:id="rId7"/>
    <sheet name="統計表4" sheetId="8" r:id="rId8"/>
    <sheet name="正誤情報" sheetId="9" r:id="rId9"/>
  </sheets>
  <definedNames>
    <definedName name="_xlnm.Print_Area" localSheetId="7">'統計表4'!$A$1:$P$75</definedName>
    <definedName name="_xlnm.Print_Area" localSheetId="2">'表１，２，３'!$A$1:$H$62</definedName>
    <definedName name="_xlnm.Print_Titles" localSheetId="4">'統計表1'!$2:$4</definedName>
    <definedName name="_xlnm.Print_Titles" localSheetId="5">'統計表2'!$2:$3</definedName>
    <definedName name="_xlnm.Print_Titles" localSheetId="6">'統計表3'!$2:$3</definedName>
    <definedName name="_xlnm.Print_Titles" localSheetId="7">'統計表4'!$2:$4</definedName>
  </definedNames>
  <calcPr fullCalcOnLoad="1"/>
</workbook>
</file>

<file path=xl/sharedStrings.xml><?xml version="1.0" encoding="utf-8"?>
<sst xmlns="http://schemas.openxmlformats.org/spreadsheetml/2006/main" count="556" uniqueCount="212">
  <si>
    <t>統計表1　医療施設数　（保健所、市町別）</t>
  </si>
  <si>
    <t>市区町</t>
  </si>
  <si>
    <t>病院</t>
  </si>
  <si>
    <t>一般診療所</t>
  </si>
  <si>
    <t>歯科
診療所</t>
  </si>
  <si>
    <t>総数</t>
  </si>
  <si>
    <t>精神科
病院</t>
  </si>
  <si>
    <t>結核
療養所</t>
  </si>
  <si>
    <t>一般病院</t>
  </si>
  <si>
    <t>有床</t>
  </si>
  <si>
    <t>無床</t>
  </si>
  <si>
    <t>（再掲）療養
病床有する</t>
  </si>
  <si>
    <t>総　数</t>
  </si>
  <si>
    <t>神戸市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</si>
  <si>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</si>
  <si>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</si>
  <si>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</si>
  <si>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</si>
  <si>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</si>
  <si>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</si>
  <si>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</si>
  <si>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</si>
  <si>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</si>
  <si>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阪神南</t>
  </si>
  <si>
    <t>　尼崎市</t>
  </si>
  <si>
    <t>尼崎市</t>
  </si>
  <si>
    <t>　西宮市</t>
  </si>
  <si>
    <t>西宮市</t>
  </si>
  <si>
    <t>　芦屋</t>
  </si>
  <si>
    <t>芦屋市</t>
  </si>
  <si>
    <t>　伊丹</t>
  </si>
  <si>
    <t>伊丹市</t>
  </si>
  <si>
    <t>川西市</t>
  </si>
  <si>
    <t>猪名川町</t>
  </si>
  <si>
    <t>　宝塚</t>
  </si>
  <si>
    <t>宝塚市</t>
  </si>
  <si>
    <t>三田市</t>
  </si>
  <si>
    <t>　明石</t>
  </si>
  <si>
    <t>明石市</t>
  </si>
  <si>
    <t>　加古川</t>
  </si>
  <si>
    <t>加古川市</t>
  </si>
  <si>
    <t>高砂市</t>
  </si>
  <si>
    <t>　社</t>
  </si>
  <si>
    <t>西脇市</t>
  </si>
  <si>
    <t>三木市</t>
  </si>
  <si>
    <t>小野市</t>
  </si>
  <si>
    <t>加西市</t>
  </si>
  <si>
    <t>加東市</t>
  </si>
  <si>
    <t>多可町</t>
  </si>
  <si>
    <t>中播磨</t>
  </si>
  <si>
    <t>　姫路市</t>
  </si>
  <si>
    <t>姫路市</t>
  </si>
  <si>
    <t>　福崎</t>
  </si>
  <si>
    <t>市川町</t>
  </si>
  <si>
    <t>福崎町</t>
  </si>
  <si>
    <t>神河町</t>
  </si>
  <si>
    <t>西播磨</t>
  </si>
  <si>
    <t>　龍野</t>
  </si>
  <si>
    <t>宍粟市</t>
  </si>
  <si>
    <t>たつの市</t>
  </si>
  <si>
    <t>太子町</t>
  </si>
  <si>
    <t>佐用町</t>
  </si>
  <si>
    <t>　赤穂</t>
  </si>
  <si>
    <t>相生市</t>
  </si>
  <si>
    <t>赤穂市</t>
  </si>
  <si>
    <t>　豊岡</t>
  </si>
  <si>
    <t>豊岡市</t>
  </si>
  <si>
    <t>香美町</t>
  </si>
  <si>
    <t>新温泉町</t>
  </si>
  <si>
    <t>　和田山</t>
  </si>
  <si>
    <t>養父市</t>
  </si>
  <si>
    <t>朝来市</t>
  </si>
  <si>
    <t>丹波</t>
  </si>
  <si>
    <t>　柏原</t>
  </si>
  <si>
    <t>篠山市</t>
  </si>
  <si>
    <t>丹波市</t>
  </si>
  <si>
    <t>　洲本</t>
  </si>
  <si>
    <t>洲本市</t>
  </si>
  <si>
    <t>南あわじ市</t>
  </si>
  <si>
    <t>淡路市</t>
  </si>
  <si>
    <t>表１　施設の種類別にみた施設数</t>
  </si>
  <si>
    <t>平成１６年</t>
  </si>
  <si>
    <t>平成１７年</t>
  </si>
  <si>
    <t>平成１８年</t>
  </si>
  <si>
    <t>　　精神科病院</t>
  </si>
  <si>
    <t>　　　　（再掲）地域医療支援病院</t>
  </si>
  <si>
    <t>　　　　（再掲）療養病床を有する病院</t>
  </si>
  <si>
    <t>　　　　（再掲）感染症病床を有する病院</t>
  </si>
  <si>
    <t>　　　　（再掲）療養病床を有する一般診療所</t>
  </si>
  <si>
    <t>各年１０月１日現在</t>
  </si>
  <si>
    <t>区　　　　分</t>
  </si>
  <si>
    <t>施　　　設　　　数</t>
  </si>
  <si>
    <t>構成割合</t>
  </si>
  <si>
    <t>　　一般病院</t>
  </si>
  <si>
    <t>一般診療所</t>
  </si>
  <si>
    <t>　　有床</t>
  </si>
  <si>
    <t>　　無床</t>
  </si>
  <si>
    <t>歯科診療所</t>
  </si>
  <si>
    <t>概要</t>
  </si>
  <si>
    <t>表１</t>
  </si>
  <si>
    <t>表２</t>
  </si>
  <si>
    <t>表３</t>
  </si>
  <si>
    <t>表４</t>
  </si>
  <si>
    <t>表５</t>
  </si>
  <si>
    <t>統計表１</t>
  </si>
  <si>
    <t>統計表２</t>
  </si>
  <si>
    <t>統計表３</t>
  </si>
  <si>
    <t>統計表４</t>
  </si>
  <si>
    <t>病院病床数（２次医療圏別）</t>
  </si>
  <si>
    <t>医療施設数（２次医療圏別）</t>
  </si>
  <si>
    <t>医療施設数（保健所、市町別）</t>
  </si>
  <si>
    <t>　　　　精神科病院</t>
  </si>
  <si>
    <t>表２　病床の種類別にみた病床数</t>
  </si>
  <si>
    <t>病　　　床　　　数</t>
  </si>
  <si>
    <t>　　精神病床</t>
  </si>
  <si>
    <t>　　　　一般病院</t>
  </si>
  <si>
    <t>　　感染症病床</t>
  </si>
  <si>
    <t>　　結核病床</t>
  </si>
  <si>
    <t>　　　　結核療養所</t>
  </si>
  <si>
    <t>-</t>
  </si>
  <si>
    <t>　　療養病床</t>
  </si>
  <si>
    <t>　　一般病床</t>
  </si>
  <si>
    <t>（再掲）療養病床</t>
  </si>
  <si>
    <t>表３　施設の種類別にみた１施設当たり病床数</t>
  </si>
  <si>
    <t xml:space="preserve">      各年１０月１日現在</t>
  </si>
  <si>
    <t>　　結核療養所</t>
  </si>
  <si>
    <t>一般診療所（有床診療所）</t>
  </si>
  <si>
    <t>一般
診療所</t>
  </si>
  <si>
    <t>歯科
診療所</t>
  </si>
  <si>
    <t>表４　医療施設数（２次医療圏別）</t>
  </si>
  <si>
    <t>区　　分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</si>
  <si>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</si>
  <si>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</si>
  <si>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</si>
  <si>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</si>
  <si>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</si>
  <si>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</si>
  <si>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</si>
  <si>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</si>
  <si>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</si>
  <si>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</si>
  <si>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</si>
  <si>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表５　病院病床数（２次医療圏別）</t>
  </si>
  <si>
    <t>　　　　　　　各年１０月１日現在</t>
  </si>
  <si>
    <t>平成１６年</t>
  </si>
  <si>
    <t>平成１７年</t>
  </si>
  <si>
    <t>平成１８年</t>
  </si>
  <si>
    <t>精神</t>
  </si>
  <si>
    <t>感染症</t>
  </si>
  <si>
    <t>結核</t>
  </si>
  <si>
    <t>療養</t>
  </si>
  <si>
    <t>一般</t>
  </si>
  <si>
    <t>北播磨</t>
  </si>
  <si>
    <t>統計表２　病院病床数　（保健所、市町別）</t>
  </si>
  <si>
    <t>病床別</t>
  </si>
  <si>
    <t>精神科
 病院</t>
  </si>
  <si>
    <t>淡路市</t>
  </si>
  <si>
    <t>統計表３　医療施設数、人口１０万対施設数、1施設当たり人口（保健所、市町別）</t>
  </si>
  <si>
    <t>歯科診療所</t>
  </si>
  <si>
    <t>施設数</t>
  </si>
  <si>
    <t>人口
10万対
施設数</t>
  </si>
  <si>
    <t>1施設当
人口
単位百人</t>
  </si>
  <si>
    <t>統計表4　病床数及び人口１０万対病床数（保健所、市町別）</t>
  </si>
  <si>
    <t>病床数</t>
  </si>
  <si>
    <t>人口１０万対病床数</t>
  </si>
  <si>
    <t>　病院</t>
  </si>
  <si>
    <t>一般
診療所</t>
  </si>
  <si>
    <t>精神
 病床</t>
  </si>
  <si>
    <t>感染症
病床</t>
  </si>
  <si>
    <t>結核
 病床</t>
  </si>
  <si>
    <t>療養
 病床</t>
  </si>
  <si>
    <t>一般
病床</t>
  </si>
  <si>
    <t>一般
 病床</t>
  </si>
  <si>
    <t xml:space="preserve">
</t>
  </si>
  <si>
    <t>施設の種類別にみた施設数</t>
  </si>
  <si>
    <t>病床の種類別にみた病床数</t>
  </si>
  <si>
    <t>施設の種類別にみた１施設あたり病床数</t>
  </si>
  <si>
    <t>病院病床数（保健所、市町別）</t>
  </si>
  <si>
    <t>平成１９年医療施設調査</t>
  </si>
  <si>
    <t>対平成１８年
増減数</t>
  </si>
  <si>
    <t>平成１９年</t>
  </si>
  <si>
    <t>平成１６年</t>
  </si>
  <si>
    <t>平成１７年</t>
  </si>
  <si>
    <t>平成１８年</t>
  </si>
  <si>
    <t>平成１９年</t>
  </si>
  <si>
    <t>阪神北</t>
  </si>
  <si>
    <t>東播磨</t>
  </si>
  <si>
    <t>稲美町</t>
  </si>
  <si>
    <t>播磨町</t>
  </si>
  <si>
    <t>北播磨</t>
  </si>
  <si>
    <t>上郡町</t>
  </si>
  <si>
    <t>但馬</t>
  </si>
  <si>
    <t>淡路</t>
  </si>
  <si>
    <t>佐用町</t>
  </si>
  <si>
    <t>人口
（H19.10.1）</t>
  </si>
  <si>
    <t xml:space="preserve"> 注：  人口の総数は総務省統計局「平成１９年１０月１日現在推計人口（総人口）」
　　　　市町別については兵庫県統計課「平成１９年１０月１日現在推計人口」をそれぞれ用いた。</t>
  </si>
  <si>
    <t xml:space="preserve">   　</t>
  </si>
  <si>
    <t>正誤表</t>
  </si>
  <si>
    <t>表</t>
  </si>
  <si>
    <t>該当地域</t>
  </si>
  <si>
    <t>修正箇所</t>
  </si>
  <si>
    <t>修正日</t>
  </si>
  <si>
    <t>神戸市北区</t>
  </si>
  <si>
    <t xml:space="preserve">表２
</t>
  </si>
  <si>
    <t>－</t>
  </si>
  <si>
    <t>〃</t>
  </si>
  <si>
    <t>上記地域の修正による、精神科病院と一般病院の１施設あたり病床数（Ｈ１９）</t>
  </si>
  <si>
    <t>正誤情報</t>
  </si>
  <si>
    <t>精神科病院病床数と一般病院の病床総数及び精神病床数
左記地域の修正による、兵庫県と神戸市の合計値</t>
  </si>
  <si>
    <t>上記地域の修正による、精神科病院と一般病院の精神病床数、増減数、構成割合（Ｈ１９）</t>
  </si>
  <si>
    <t>病床数及び人口10万対病床数（保健所、市町別）</t>
  </si>
  <si>
    <t>医療施設数、人口10万対施設数、１施設当たり人口（保健所、市町別）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</si>
</sst>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0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178" fontId="7" fillId="0" borderId="3" xfId="0" applyNumberFormat="1" applyFont="1" applyFill="1" applyBorder="1" applyAlignment="1">
      <alignment/>
    </xf>
    <xf numFmtId="184" fontId="6" fillId="0" borderId="4" xfId="0" applyNumberFormat="1" applyFont="1" applyFill="1" applyBorder="1" applyAlignment="1">
      <alignment/>
    </xf>
    <xf numFmtId="180" fontId="6" fillId="0" borderId="5" xfId="15" applyNumberFormat="1" applyFont="1" applyFill="1" applyBorder="1" applyAlignment="1">
      <alignment/>
    </xf>
    <xf numFmtId="178" fontId="6" fillId="0" borderId="5" xfId="0" applyNumberFormat="1" applyFont="1" applyFill="1" applyBorder="1" applyAlignment="1">
      <alignment/>
    </xf>
    <xf numFmtId="184" fontId="6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178" fontId="7" fillId="0" borderId="5" xfId="0" applyNumberFormat="1" applyFont="1" applyFill="1" applyBorder="1" applyAlignment="1">
      <alignment/>
    </xf>
    <xf numFmtId="180" fontId="6" fillId="0" borderId="6" xfId="15" applyNumberFormat="1" applyFont="1" applyFill="1" applyBorder="1" applyAlignment="1">
      <alignment/>
    </xf>
    <xf numFmtId="41" fontId="6" fillId="0" borderId="5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78" fontId="6" fillId="0" borderId="3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78" fontId="6" fillId="0" borderId="8" xfId="0" applyNumberFormat="1" applyFont="1" applyFill="1" applyBorder="1" applyAlignment="1">
      <alignment/>
    </xf>
    <xf numFmtId="184" fontId="6" fillId="0" borderId="8" xfId="0" applyNumberFormat="1" applyFont="1" applyFill="1" applyBorder="1" applyAlignment="1">
      <alignment/>
    </xf>
    <xf numFmtId="180" fontId="6" fillId="0" borderId="8" xfId="15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178" fontId="7" fillId="0" borderId="4" xfId="0" applyNumberFormat="1" applyFont="1" applyFill="1" applyBorder="1" applyAlignment="1">
      <alignment/>
    </xf>
    <xf numFmtId="184" fontId="6" fillId="0" borderId="5" xfId="0" applyNumberFormat="1" applyFont="1" applyFill="1" applyBorder="1" applyAlignment="1">
      <alignment horizontal="right"/>
    </xf>
    <xf numFmtId="180" fontId="6" fillId="0" borderId="4" xfId="15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6" xfId="15" applyNumberFormat="1" applyFont="1" applyFill="1" applyBorder="1" applyAlignment="1">
      <alignment horizontal="right"/>
    </xf>
    <xf numFmtId="41" fontId="6" fillId="0" borderId="5" xfId="15" applyNumberFormat="1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84" fontId="6" fillId="0" borderId="3" xfId="0" applyNumberFormat="1" applyFont="1" applyFill="1" applyBorder="1" applyAlignment="1">
      <alignment/>
    </xf>
    <xf numFmtId="180" fontId="6" fillId="0" borderId="3" xfId="15" applyNumberFormat="1" applyFont="1" applyFill="1" applyBorder="1" applyAlignment="1">
      <alignment/>
    </xf>
    <xf numFmtId="183" fontId="6" fillId="0" borderId="5" xfId="0" applyNumberFormat="1" applyFont="1" applyFill="1" applyBorder="1" applyAlignment="1">
      <alignment/>
    </xf>
    <xf numFmtId="183" fontId="6" fillId="0" borderId="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38" fontId="7" fillId="0" borderId="5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3" xfId="16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38" fontId="7" fillId="0" borderId="8" xfId="16" applyFont="1" applyFill="1" applyBorder="1" applyAlignment="1">
      <alignment/>
    </xf>
    <xf numFmtId="38" fontId="6" fillId="0" borderId="8" xfId="16" applyFont="1" applyFill="1" applyBorder="1" applyAlignment="1">
      <alignment/>
    </xf>
    <xf numFmtId="38" fontId="6" fillId="0" borderId="10" xfId="16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38" fontId="6" fillId="0" borderId="11" xfId="16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20" applyFont="1" applyFill="1" applyAlignment="1">
      <alignment horizontal="left" vertical="center"/>
      <protection/>
    </xf>
    <xf numFmtId="0" fontId="2" fillId="0" borderId="0" xfId="20" applyFont="1" applyFill="1" applyAlignment="1">
      <alignment vertical="center"/>
      <protection/>
    </xf>
    <xf numFmtId="43" fontId="2" fillId="0" borderId="0" xfId="20" applyNumberFormat="1" applyFont="1" applyFill="1" applyAlignment="1">
      <alignment vertical="center"/>
      <protection/>
    </xf>
    <xf numFmtId="43" fontId="2" fillId="0" borderId="2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horizontal="center" vertical="center"/>
      <protection/>
    </xf>
    <xf numFmtId="43" fontId="2" fillId="0" borderId="8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41" fontId="2" fillId="0" borderId="2" xfId="20" applyNumberFormat="1" applyFont="1" applyFill="1" applyBorder="1" applyAlignment="1">
      <alignment vertical="center"/>
      <protection/>
    </xf>
    <xf numFmtId="0" fontId="2" fillId="0" borderId="4" xfId="20" applyFont="1" applyFill="1" applyBorder="1" applyAlignment="1">
      <alignment vertical="center"/>
      <protection/>
    </xf>
    <xf numFmtId="0" fontId="2" fillId="0" borderId="4" xfId="20" applyFont="1" applyFill="1" applyBorder="1" applyAlignment="1">
      <alignment horizontal="left" vertical="center"/>
      <protection/>
    </xf>
    <xf numFmtId="41" fontId="2" fillId="0" borderId="4" xfId="20" applyNumberFormat="1" applyFont="1" applyFill="1" applyBorder="1" applyAlignment="1">
      <alignment vertical="center"/>
      <protection/>
    </xf>
    <xf numFmtId="0" fontId="2" fillId="0" borderId="5" xfId="20" applyFont="1" applyFill="1" applyBorder="1" applyAlignment="1">
      <alignment vertical="center"/>
      <protection/>
    </xf>
    <xf numFmtId="41" fontId="2" fillId="0" borderId="5" xfId="20" applyNumberFormat="1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43" fontId="2" fillId="0" borderId="0" xfId="20" applyNumberFormat="1" applyFont="1" applyFill="1" applyBorder="1" applyAlignment="1">
      <alignment vertical="center" wrapText="1"/>
      <protection/>
    </xf>
    <xf numFmtId="43" fontId="2" fillId="0" borderId="0" xfId="20" applyNumberFormat="1" applyFont="1" applyFill="1" applyBorder="1" applyAlignment="1">
      <alignment vertical="center"/>
      <protection/>
    </xf>
    <xf numFmtId="0" fontId="2" fillId="0" borderId="8" xfId="20" applyFont="1" applyFill="1" applyBorder="1" applyAlignment="1">
      <alignment vertical="center"/>
      <protection/>
    </xf>
    <xf numFmtId="41" fontId="2" fillId="0" borderId="8" xfId="20" applyNumberFormat="1" applyFont="1" applyFill="1" applyBorder="1" applyAlignment="1">
      <alignment vertical="center"/>
      <protection/>
    </xf>
    <xf numFmtId="0" fontId="4" fillId="0" borderId="4" xfId="20" applyFont="1" applyFill="1" applyBorder="1" applyAlignment="1">
      <alignment horizontal="left" vertical="center"/>
      <protection/>
    </xf>
    <xf numFmtId="0" fontId="2" fillId="0" borderId="12" xfId="20" applyFont="1" applyFill="1" applyBorder="1" applyAlignment="1">
      <alignment horizontal="left" vertical="center"/>
      <protection/>
    </xf>
    <xf numFmtId="0" fontId="2" fillId="0" borderId="12" xfId="20" applyFont="1" applyFill="1" applyBorder="1" applyAlignment="1">
      <alignment vertical="center"/>
      <protection/>
    </xf>
    <xf numFmtId="41" fontId="2" fillId="0" borderId="12" xfId="20" applyNumberFormat="1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horizontal="left" vertical="center"/>
      <protection/>
    </xf>
    <xf numFmtId="0" fontId="2" fillId="0" borderId="13" xfId="20" applyFont="1" applyFill="1" applyBorder="1" applyAlignment="1">
      <alignment vertical="center"/>
      <protection/>
    </xf>
    <xf numFmtId="41" fontId="2" fillId="0" borderId="13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horizontal="left" vertical="center"/>
      <protection/>
    </xf>
    <xf numFmtId="0" fontId="2" fillId="0" borderId="14" xfId="20" applyFont="1" applyFill="1" applyBorder="1" applyAlignment="1">
      <alignment vertical="center"/>
      <protection/>
    </xf>
    <xf numFmtId="41" fontId="2" fillId="0" borderId="14" xfId="20" applyNumberFormat="1" applyFont="1" applyFill="1" applyBorder="1" applyAlignment="1">
      <alignment vertical="center"/>
      <protection/>
    </xf>
    <xf numFmtId="0" fontId="2" fillId="0" borderId="15" xfId="20" applyFont="1" applyFill="1" applyBorder="1" applyAlignment="1">
      <alignment vertical="center"/>
      <protection/>
    </xf>
    <xf numFmtId="41" fontId="2" fillId="0" borderId="15" xfId="20" applyNumberFormat="1" applyFont="1" applyFill="1" applyBorder="1" applyAlignment="1">
      <alignment vertical="center"/>
      <protection/>
    </xf>
    <xf numFmtId="0" fontId="2" fillId="0" borderId="0" xfId="20" applyFont="1" applyFill="1" applyAlignment="1">
      <alignment horizontal="left" vertical="center"/>
      <protection/>
    </xf>
    <xf numFmtId="43" fontId="2" fillId="0" borderId="2" xfId="20" applyNumberFormat="1" applyFont="1" applyFill="1" applyBorder="1" applyAlignment="1">
      <alignment horizontal="center" vertical="center" shrinkToFit="1"/>
      <protection/>
    </xf>
    <xf numFmtId="43" fontId="2" fillId="0" borderId="1" xfId="20" applyNumberFormat="1" applyFont="1" applyFill="1" applyBorder="1" applyAlignment="1">
      <alignment horizontal="center" vertical="center" shrinkToFit="1"/>
      <protection/>
    </xf>
    <xf numFmtId="0" fontId="2" fillId="0" borderId="0" xfId="20" applyFont="1" applyFill="1" applyAlignment="1">
      <alignment horizontal="center" vertical="center" shrinkToFit="1"/>
      <protection/>
    </xf>
    <xf numFmtId="41" fontId="2" fillId="0" borderId="1" xfId="20" applyNumberFormat="1" applyFont="1" applyFill="1" applyBorder="1" applyAlignment="1">
      <alignment vertical="center"/>
      <protection/>
    </xf>
    <xf numFmtId="41" fontId="2" fillId="0" borderId="16" xfId="20" applyNumberFormat="1" applyFont="1" applyFill="1" applyBorder="1" applyAlignment="1">
      <alignment vertical="center"/>
      <protection/>
    </xf>
    <xf numFmtId="41" fontId="2" fillId="0" borderId="9" xfId="20" applyNumberFormat="1" applyFont="1" applyFill="1" applyBorder="1" applyAlignment="1">
      <alignment vertical="center"/>
      <protection/>
    </xf>
    <xf numFmtId="41" fontId="2" fillId="0" borderId="17" xfId="20" applyNumberFormat="1" applyFont="1" applyFill="1" applyBorder="1" applyAlignment="1">
      <alignment vertical="center"/>
      <protection/>
    </xf>
    <xf numFmtId="41" fontId="2" fillId="0" borderId="3" xfId="20" applyNumberFormat="1" applyFont="1" applyFill="1" applyBorder="1" applyAlignment="1">
      <alignment vertical="center"/>
      <protection/>
    </xf>
    <xf numFmtId="41" fontId="2" fillId="0" borderId="18" xfId="20" applyNumberFormat="1" applyFont="1" applyFill="1" applyBorder="1" applyAlignment="1">
      <alignment vertical="center"/>
      <protection/>
    </xf>
    <xf numFmtId="41" fontId="2" fillId="0" borderId="7" xfId="20" applyNumberFormat="1" applyFont="1" applyFill="1" applyBorder="1" applyAlignment="1">
      <alignment vertical="center"/>
      <protection/>
    </xf>
    <xf numFmtId="41" fontId="2" fillId="0" borderId="19" xfId="20" applyNumberFormat="1" applyFont="1" applyFill="1" applyBorder="1" applyAlignment="1">
      <alignment vertical="center"/>
      <protection/>
    </xf>
    <xf numFmtId="41" fontId="2" fillId="0" borderId="20" xfId="20" applyNumberFormat="1" applyFont="1" applyFill="1" applyBorder="1" applyAlignment="1">
      <alignment vertical="center"/>
      <protection/>
    </xf>
    <xf numFmtId="41" fontId="2" fillId="0" borderId="21" xfId="20" applyNumberFormat="1" applyFont="1" applyFill="1" applyBorder="1" applyAlignment="1">
      <alignment vertical="center"/>
      <protection/>
    </xf>
    <xf numFmtId="41" fontId="2" fillId="0" borderId="22" xfId="20" applyNumberFormat="1" applyFont="1" applyFill="1" applyBorder="1" applyAlignment="1">
      <alignment vertical="center"/>
      <protection/>
    </xf>
    <xf numFmtId="41" fontId="2" fillId="0" borderId="23" xfId="20" applyNumberFormat="1" applyFont="1" applyFill="1" applyBorder="1" applyAlignment="1">
      <alignment vertical="center"/>
      <protection/>
    </xf>
    <xf numFmtId="41" fontId="2" fillId="0" borderId="24" xfId="20" applyNumberFormat="1" applyFont="1" applyFill="1" applyBorder="1" applyAlignment="1">
      <alignment vertical="center"/>
      <protection/>
    </xf>
    <xf numFmtId="41" fontId="2" fillId="0" borderId="25" xfId="20" applyNumberFormat="1" applyFont="1" applyFill="1" applyBorder="1" applyAlignment="1">
      <alignment vertical="center"/>
      <protection/>
    </xf>
    <xf numFmtId="41" fontId="2" fillId="0" borderId="26" xfId="20" applyNumberFormat="1" applyFont="1" applyFill="1" applyBorder="1" applyAlignment="1">
      <alignment vertical="center"/>
      <protection/>
    </xf>
    <xf numFmtId="41" fontId="2" fillId="0" borderId="27" xfId="20" applyNumberFormat="1" applyFont="1" applyFill="1" applyBorder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43" fontId="2" fillId="0" borderId="0" xfId="20" applyNumberFormat="1" applyFont="1" applyAlignment="1">
      <alignment vertical="center"/>
      <protection/>
    </xf>
    <xf numFmtId="177" fontId="2" fillId="0" borderId="0" xfId="20" applyNumberFormat="1" applyFont="1" applyAlignment="1">
      <alignment vertical="center"/>
      <protection/>
    </xf>
    <xf numFmtId="177" fontId="3" fillId="0" borderId="2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/>
      <protection/>
    </xf>
    <xf numFmtId="177" fontId="2" fillId="0" borderId="2" xfId="20" applyNumberFormat="1" applyFont="1" applyFill="1" applyBorder="1" applyAlignment="1">
      <alignment vertical="center"/>
      <protection/>
    </xf>
    <xf numFmtId="177" fontId="2" fillId="0" borderId="4" xfId="20" applyNumberFormat="1" applyFont="1" applyFill="1" applyBorder="1" applyAlignment="1">
      <alignment vertical="center"/>
      <protection/>
    </xf>
    <xf numFmtId="177" fontId="2" fillId="0" borderId="5" xfId="20" applyNumberFormat="1" applyFont="1" applyFill="1" applyBorder="1" applyAlignment="1">
      <alignment vertical="center"/>
      <protection/>
    </xf>
    <xf numFmtId="177" fontId="2" fillId="0" borderId="8" xfId="20" applyNumberFormat="1" applyFont="1" applyFill="1" applyBorder="1" applyAlignment="1">
      <alignment vertical="center"/>
      <protection/>
    </xf>
    <xf numFmtId="41" fontId="2" fillId="0" borderId="28" xfId="20" applyNumberFormat="1" applyFont="1" applyFill="1" applyBorder="1" applyAlignment="1">
      <alignment vertical="center"/>
      <protection/>
    </xf>
    <xf numFmtId="177" fontId="2" fillId="0" borderId="28" xfId="20" applyNumberFormat="1" applyFont="1" applyFill="1" applyBorder="1" applyAlignment="1">
      <alignment vertical="center"/>
      <protection/>
    </xf>
    <xf numFmtId="177" fontId="2" fillId="0" borderId="12" xfId="20" applyNumberFormat="1" applyFont="1" applyFill="1" applyBorder="1" applyAlignment="1">
      <alignment vertical="center"/>
      <protection/>
    </xf>
    <xf numFmtId="177" fontId="2" fillId="0" borderId="13" xfId="20" applyNumberFormat="1" applyFont="1" applyFill="1" applyBorder="1" applyAlignment="1">
      <alignment vertical="center"/>
      <protection/>
    </xf>
    <xf numFmtId="177" fontId="2" fillId="0" borderId="14" xfId="20" applyNumberFormat="1" applyFont="1" applyFill="1" applyBorder="1" applyAlignment="1">
      <alignment vertical="center"/>
      <protection/>
    </xf>
    <xf numFmtId="177" fontId="2" fillId="0" borderId="15" xfId="20" applyNumberFormat="1" applyFont="1" applyFill="1" applyBorder="1" applyAlignment="1">
      <alignment vertical="center"/>
      <protection/>
    </xf>
    <xf numFmtId="0" fontId="4" fillId="0" borderId="28" xfId="20" applyFont="1" applyFill="1" applyBorder="1" applyAlignment="1">
      <alignment horizontal="left" vertical="center"/>
      <protection/>
    </xf>
    <xf numFmtId="0" fontId="2" fillId="0" borderId="28" xfId="20" applyFont="1" applyFill="1" applyBorder="1" applyAlignment="1">
      <alignment vertical="center"/>
      <protection/>
    </xf>
    <xf numFmtId="0" fontId="2" fillId="0" borderId="5" xfId="20" applyFont="1" applyFill="1" applyBorder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177" fontId="2" fillId="0" borderId="0" xfId="20" applyNumberFormat="1" applyFont="1" applyFill="1" applyAlignment="1">
      <alignment vertical="center"/>
      <protection/>
    </xf>
    <xf numFmtId="43" fontId="2" fillId="0" borderId="2" xfId="20" applyNumberFormat="1" applyFont="1" applyFill="1" applyBorder="1" applyAlignment="1">
      <alignment horizontal="center" vertical="center" wrapText="1"/>
      <protection/>
    </xf>
    <xf numFmtId="177" fontId="2" fillId="0" borderId="8" xfId="20" applyNumberFormat="1" applyFont="1" applyFill="1" applyBorder="1" applyAlignment="1">
      <alignment horizontal="center" vertical="center"/>
      <protection/>
    </xf>
    <xf numFmtId="177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0" fillId="0" borderId="0" xfId="20">
      <alignment vertical="center"/>
      <protection/>
    </xf>
    <xf numFmtId="0" fontId="0" fillId="0" borderId="2" xfId="20" applyBorder="1">
      <alignment vertical="center"/>
      <protection/>
    </xf>
    <xf numFmtId="0" fontId="0" fillId="0" borderId="2" xfId="20" applyBorder="1" applyAlignment="1">
      <alignment vertical="center" wrapText="1"/>
      <protection/>
    </xf>
    <xf numFmtId="57" fontId="0" fillId="0" borderId="2" xfId="20" applyNumberFormat="1" applyBorder="1" applyAlignment="1">
      <alignment horizontal="left" vertical="center"/>
      <protection/>
    </xf>
    <xf numFmtId="0" fontId="0" fillId="0" borderId="2" xfId="20" applyBorder="1" applyAlignment="1">
      <alignment vertical="center"/>
      <protection/>
    </xf>
    <xf numFmtId="0" fontId="0" fillId="0" borderId="2" xfId="20" applyBorder="1" applyAlignment="1">
      <alignment horizontal="center" vertical="center"/>
      <protection/>
    </xf>
    <xf numFmtId="57" fontId="0" fillId="0" borderId="2" xfId="20" applyNumberFormat="1" applyBorder="1" applyAlignment="1">
      <alignment horizontal="center" vertical="center"/>
      <protection/>
    </xf>
    <xf numFmtId="0" fontId="0" fillId="0" borderId="2" xfId="20" applyFont="1" applyBorder="1" applyAlignment="1">
      <alignment vertical="center" wrapText="1"/>
      <protection/>
    </xf>
    <xf numFmtId="0" fontId="6" fillId="0" borderId="0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3" fontId="2" fillId="0" borderId="4" xfId="20" applyNumberFormat="1" applyFont="1" applyFill="1" applyBorder="1" applyAlignment="1">
      <alignment horizontal="center" vertical="center"/>
      <protection/>
    </xf>
    <xf numFmtId="43" fontId="2" fillId="0" borderId="8" xfId="20" applyNumberFormat="1" applyFont="1" applyFill="1" applyBorder="1" applyAlignment="1">
      <alignment horizontal="center" vertical="center"/>
      <protection/>
    </xf>
    <xf numFmtId="43" fontId="2" fillId="0" borderId="4" xfId="20" applyNumberFormat="1" applyFont="1" applyFill="1" applyBorder="1" applyAlignment="1">
      <alignment horizontal="center" vertical="center" wrapText="1"/>
      <protection/>
    </xf>
    <xf numFmtId="43" fontId="2" fillId="0" borderId="5" xfId="20" applyNumberFormat="1" applyFont="1" applyFill="1" applyBorder="1" applyAlignment="1">
      <alignment horizontal="center" vertical="center" wrapText="1"/>
      <protection/>
    </xf>
    <xf numFmtId="43" fontId="2" fillId="0" borderId="8" xfId="20" applyNumberFormat="1" applyFont="1" applyFill="1" applyBorder="1" applyAlignment="1">
      <alignment horizontal="center" vertical="center" wrapText="1"/>
      <protection/>
    </xf>
    <xf numFmtId="43" fontId="2" fillId="0" borderId="9" xfId="20" applyNumberFormat="1" applyFont="1" applyFill="1" applyBorder="1" applyAlignment="1">
      <alignment horizontal="center" vertical="center"/>
      <protection/>
    </xf>
    <xf numFmtId="43" fontId="2" fillId="0" borderId="7" xfId="20" applyNumberFormat="1" applyFont="1" applyFill="1" applyBorder="1" applyAlignment="1">
      <alignment horizontal="center" vertical="center"/>
      <protection/>
    </xf>
    <xf numFmtId="43" fontId="2" fillId="0" borderId="2" xfId="20" applyNumberFormat="1" applyFont="1" applyFill="1" applyBorder="1" applyAlignment="1">
      <alignment horizontal="center" vertical="center"/>
      <protection/>
    </xf>
    <xf numFmtId="43" fontId="2" fillId="0" borderId="1" xfId="20" applyNumberFormat="1" applyFont="1" applyFill="1" applyBorder="1" applyAlignment="1">
      <alignment horizontal="center" vertical="center"/>
      <protection/>
    </xf>
    <xf numFmtId="43" fontId="2" fillId="0" borderId="30" xfId="20" applyNumberFormat="1" applyFont="1" applyFill="1" applyBorder="1" applyAlignment="1">
      <alignment horizontal="center" vertical="center"/>
      <protection/>
    </xf>
    <xf numFmtId="43" fontId="2" fillId="0" borderId="31" xfId="20" applyNumberFormat="1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3" fontId="2" fillId="0" borderId="17" xfId="20" applyNumberFormat="1" applyFont="1" applyFill="1" applyBorder="1" applyAlignment="1">
      <alignment horizontal="center" vertical="center" wrapText="1"/>
      <protection/>
    </xf>
    <xf numFmtId="43" fontId="2" fillId="0" borderId="19" xfId="20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29" xfId="20" applyNumberFormat="1" applyFont="1" applyFill="1" applyBorder="1" applyAlignment="1">
      <alignment wrapText="1"/>
      <protection/>
    </xf>
    <xf numFmtId="0" fontId="2" fillId="0" borderId="29" xfId="20" applyNumberFormat="1" applyFont="1" applyFill="1" applyBorder="1" applyAlignment="1">
      <alignment/>
      <protection/>
    </xf>
    <xf numFmtId="0" fontId="2" fillId="0" borderId="0" xfId="20" applyNumberFormat="1" applyFont="1" applyFill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177" fontId="2" fillId="0" borderId="4" xfId="20" applyNumberFormat="1" applyFont="1" applyFill="1" applyBorder="1" applyAlignment="1">
      <alignment horizontal="center" vertical="center" wrapText="1"/>
      <protection/>
    </xf>
    <xf numFmtId="177" fontId="2" fillId="0" borderId="8" xfId="20" applyNumberFormat="1" applyFont="1" applyFill="1" applyBorder="1" applyAlignment="1">
      <alignment horizontal="center" vertical="center" wrapText="1"/>
      <protection/>
    </xf>
    <xf numFmtId="43" fontId="2" fillId="0" borderId="9" xfId="20" applyNumberFormat="1" applyFont="1" applyFill="1" applyBorder="1" applyAlignment="1">
      <alignment vertical="center"/>
      <protection/>
    </xf>
    <xf numFmtId="43" fontId="2" fillId="0" borderId="29" xfId="20" applyNumberFormat="1" applyFont="1" applyFill="1" applyBorder="1" applyAlignment="1">
      <alignment vertical="center"/>
      <protection/>
    </xf>
    <xf numFmtId="43" fontId="2" fillId="0" borderId="32" xfId="20" applyNumberFormat="1" applyFont="1" applyFill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1～4 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47625</xdr:rowOff>
    </xdr:from>
    <xdr:to>
      <xdr:col>8</xdr:col>
      <xdr:colOff>523875</xdr:colOff>
      <xdr:row>55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5667375" cy="951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tabSelected="1" workbookViewId="0" topLeftCell="A1">
      <selection activeCell="C3" sqref="C3"/>
    </sheetView>
  </sheetViews>
  <sheetFormatPr defaultColWidth="9.00390625" defaultRowHeight="13.5"/>
  <cols>
    <col min="3" max="3" width="59.50390625" style="0" bestFit="1" customWidth="1"/>
  </cols>
  <sheetData>
    <row r="2" spans="2:3" s="60" customFormat="1" ht="20.25" customHeight="1">
      <c r="B2" s="61" t="s">
        <v>178</v>
      </c>
      <c r="C2" s="61"/>
    </row>
    <row r="3" s="60" customFormat="1" ht="20.25" customHeight="1">
      <c r="B3" s="60" t="s">
        <v>98</v>
      </c>
    </row>
    <row r="4" spans="2:3" s="60" customFormat="1" ht="20.25" customHeight="1">
      <c r="B4" s="60" t="s">
        <v>99</v>
      </c>
      <c r="C4" s="60" t="s">
        <v>174</v>
      </c>
    </row>
    <row r="5" spans="2:3" s="60" customFormat="1" ht="20.25" customHeight="1">
      <c r="B5" s="60" t="s">
        <v>100</v>
      </c>
      <c r="C5" s="60" t="s">
        <v>175</v>
      </c>
    </row>
    <row r="6" spans="2:3" s="60" customFormat="1" ht="20.25" customHeight="1">
      <c r="B6" s="60" t="s">
        <v>101</v>
      </c>
      <c r="C6" s="60" t="s">
        <v>176</v>
      </c>
    </row>
    <row r="7" spans="2:3" s="60" customFormat="1" ht="20.25" customHeight="1">
      <c r="B7" s="60" t="s">
        <v>102</v>
      </c>
      <c r="C7" s="60" t="s">
        <v>109</v>
      </c>
    </row>
    <row r="8" spans="2:3" s="60" customFormat="1" ht="20.25" customHeight="1">
      <c r="B8" s="60" t="s">
        <v>103</v>
      </c>
      <c r="C8" s="60" t="s">
        <v>108</v>
      </c>
    </row>
    <row r="9" spans="2:3" s="60" customFormat="1" ht="20.25" customHeight="1">
      <c r="B9" s="60" t="s">
        <v>104</v>
      </c>
      <c r="C9" s="60" t="s">
        <v>110</v>
      </c>
    </row>
    <row r="10" spans="2:3" s="60" customFormat="1" ht="20.25" customHeight="1">
      <c r="B10" s="60" t="s">
        <v>105</v>
      </c>
      <c r="C10" s="60" t="s">
        <v>177</v>
      </c>
    </row>
    <row r="11" spans="2:3" s="60" customFormat="1" ht="20.25" customHeight="1">
      <c r="B11" s="60" t="s">
        <v>106</v>
      </c>
      <c r="C11" s="60" t="s">
        <v>211</v>
      </c>
    </row>
    <row r="12" spans="2:3" s="60" customFormat="1" ht="20.25" customHeight="1">
      <c r="B12" s="60" t="s">
        <v>107</v>
      </c>
      <c r="C12" s="60" t="s">
        <v>210</v>
      </c>
    </row>
    <row r="13" ht="13.5">
      <c r="B13" s="60" t="s">
        <v>207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K8" sqref="K8"/>
    </sheetView>
  </sheetViews>
  <sheetFormatPr defaultColWidth="9.00390625" defaultRowHeight="13.5"/>
  <sheetData/>
  <printOptions/>
  <pageMargins left="0.5905511811023623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61"/>
  <sheetViews>
    <sheetView workbookViewId="0" topLeftCell="A1">
      <selection activeCell="A2" sqref="A2"/>
    </sheetView>
  </sheetViews>
  <sheetFormatPr defaultColWidth="9.00390625" defaultRowHeight="13.5"/>
  <cols>
    <col min="1" max="1" width="34.375" style="2" customWidth="1"/>
    <col min="2" max="2" width="10.50390625" style="2" customWidth="1"/>
    <col min="3" max="5" width="10.625" style="2" customWidth="1"/>
    <col min="6" max="6" width="11.625" style="2" customWidth="1"/>
    <col min="7" max="8" width="10.625" style="2" customWidth="1"/>
    <col min="9" max="9" width="9.00390625" style="2" customWidth="1"/>
    <col min="10" max="10" width="10.50390625" style="2" bestFit="1" customWidth="1"/>
    <col min="11" max="16384" width="9.00390625" style="2" customWidth="1"/>
  </cols>
  <sheetData>
    <row r="1" ht="21" customHeight="1">
      <c r="A1" s="1" t="s">
        <v>80</v>
      </c>
    </row>
    <row r="2" spans="1:8" ht="15" customHeight="1">
      <c r="A2" s="3"/>
      <c r="B2" s="3"/>
      <c r="C2" s="3"/>
      <c r="D2" s="3"/>
      <c r="E2" s="3"/>
      <c r="F2" s="3"/>
      <c r="G2" s="3" t="s">
        <v>89</v>
      </c>
      <c r="H2" s="3"/>
    </row>
    <row r="3" spans="1:8" ht="15" customHeight="1">
      <c r="A3" s="158" t="s">
        <v>90</v>
      </c>
      <c r="B3" s="153" t="s">
        <v>91</v>
      </c>
      <c r="C3" s="154"/>
      <c r="D3" s="154"/>
      <c r="E3" s="155"/>
      <c r="F3" s="161" t="s">
        <v>179</v>
      </c>
      <c r="G3" s="153" t="s">
        <v>92</v>
      </c>
      <c r="H3" s="156"/>
    </row>
    <row r="4" spans="1:8" ht="15" customHeight="1">
      <c r="A4" s="159"/>
      <c r="B4" s="5" t="s">
        <v>81</v>
      </c>
      <c r="C4" s="5" t="s">
        <v>82</v>
      </c>
      <c r="D4" s="5" t="s">
        <v>83</v>
      </c>
      <c r="E4" s="5" t="s">
        <v>180</v>
      </c>
      <c r="F4" s="162"/>
      <c r="G4" s="5" t="s">
        <v>83</v>
      </c>
      <c r="H4" s="5" t="s">
        <v>180</v>
      </c>
    </row>
    <row r="5" spans="1:8" ht="15" customHeight="1">
      <c r="A5" s="6" t="s">
        <v>5</v>
      </c>
      <c r="B5" s="7">
        <f>B7+B14+B19</f>
        <v>7995</v>
      </c>
      <c r="C5" s="7">
        <f>C7+C14+C19</f>
        <v>8013</v>
      </c>
      <c r="D5" s="7">
        <f>D7+D14+D19</f>
        <v>8090</v>
      </c>
      <c r="E5" s="7">
        <f>E7+E14+E19</f>
        <v>8155</v>
      </c>
      <c r="F5" s="8">
        <f>E5-D5</f>
        <v>65</v>
      </c>
      <c r="G5" s="9">
        <f>SUM(G7,G14,G19)</f>
        <v>1</v>
      </c>
      <c r="H5" s="9">
        <f>SUM(H7,H14,H19)</f>
        <v>1</v>
      </c>
    </row>
    <row r="6" spans="1:8" ht="15" customHeight="1">
      <c r="A6" s="6"/>
      <c r="B6" s="10"/>
      <c r="C6" s="10"/>
      <c r="D6" s="10"/>
      <c r="E6" s="10"/>
      <c r="F6" s="11"/>
      <c r="G6" s="12"/>
      <c r="H6" s="12"/>
    </row>
    <row r="7" spans="1:8" ht="15" customHeight="1">
      <c r="A7" s="6" t="s">
        <v>2</v>
      </c>
      <c r="B7" s="13">
        <f>SUM(B8:B9)</f>
        <v>352</v>
      </c>
      <c r="C7" s="13">
        <f>SUM(C8:C9)</f>
        <v>350</v>
      </c>
      <c r="D7" s="13">
        <f>SUM(D8:D9)</f>
        <v>353</v>
      </c>
      <c r="E7" s="13">
        <f>SUM(E8:E9)</f>
        <v>354</v>
      </c>
      <c r="F7" s="11">
        <f>E7-D7</f>
        <v>1</v>
      </c>
      <c r="G7" s="14">
        <f>D7/D5</f>
        <v>0.043634116192830655</v>
      </c>
      <c r="H7" s="9">
        <f>E7/E5</f>
        <v>0.043408951563458004</v>
      </c>
    </row>
    <row r="8" spans="1:8" ht="15" customHeight="1">
      <c r="A8" s="6" t="s">
        <v>84</v>
      </c>
      <c r="B8" s="10">
        <v>32</v>
      </c>
      <c r="C8" s="10">
        <v>32</v>
      </c>
      <c r="D8" s="10">
        <v>32</v>
      </c>
      <c r="E8" s="10">
        <v>32</v>
      </c>
      <c r="F8" s="11">
        <f aca="true" t="shared" si="0" ref="F8:F21">E8-D8</f>
        <v>0</v>
      </c>
      <c r="G8" s="14">
        <f>D8/D5</f>
        <v>0.003955500618046972</v>
      </c>
      <c r="H8" s="9">
        <f>E8/E5</f>
        <v>0.003923973022685469</v>
      </c>
    </row>
    <row r="9" spans="1:8" ht="15" customHeight="1">
      <c r="A9" s="6" t="s">
        <v>93</v>
      </c>
      <c r="B9" s="15">
        <v>320</v>
      </c>
      <c r="C9" s="15">
        <v>318</v>
      </c>
      <c r="D9" s="15">
        <v>321</v>
      </c>
      <c r="E9" s="15">
        <v>322</v>
      </c>
      <c r="F9" s="11">
        <f t="shared" si="0"/>
        <v>1</v>
      </c>
      <c r="G9" s="14">
        <f>D9/D5</f>
        <v>0.039678615574783686</v>
      </c>
      <c r="H9" s="9">
        <f>E9/E5</f>
        <v>0.039484978540772535</v>
      </c>
    </row>
    <row r="10" spans="1:8" ht="15" customHeight="1">
      <c r="A10" s="16" t="s">
        <v>85</v>
      </c>
      <c r="B10" s="15">
        <v>0</v>
      </c>
      <c r="C10" s="15">
        <v>1</v>
      </c>
      <c r="D10" s="15">
        <v>1</v>
      </c>
      <c r="E10" s="15">
        <v>2</v>
      </c>
      <c r="F10" s="11">
        <f>E10-D10</f>
        <v>1</v>
      </c>
      <c r="G10" s="14">
        <f>D10/D5</f>
        <v>0.00012360939431396787</v>
      </c>
      <c r="H10" s="9">
        <f>E10/E5</f>
        <v>0.0002452483139178418</v>
      </c>
    </row>
    <row r="11" spans="1:8" ht="15" customHeight="1">
      <c r="A11" s="16" t="s">
        <v>86</v>
      </c>
      <c r="B11" s="10">
        <v>171</v>
      </c>
      <c r="C11" s="10">
        <v>174</v>
      </c>
      <c r="D11" s="10">
        <v>170</v>
      </c>
      <c r="E11" s="10">
        <v>167</v>
      </c>
      <c r="F11" s="11">
        <f t="shared" si="0"/>
        <v>-3</v>
      </c>
      <c r="G11" s="14">
        <f>D11/D5</f>
        <v>0.021013597033374538</v>
      </c>
      <c r="H11" s="9">
        <f>E11/E5</f>
        <v>0.020478234212139793</v>
      </c>
    </row>
    <row r="12" spans="1:8" ht="15" customHeight="1">
      <c r="A12" s="16" t="s">
        <v>87</v>
      </c>
      <c r="B12" s="15">
        <v>9</v>
      </c>
      <c r="C12" s="15">
        <v>8</v>
      </c>
      <c r="D12" s="15">
        <v>8</v>
      </c>
      <c r="E12" s="15">
        <v>8</v>
      </c>
      <c r="F12" s="11">
        <f t="shared" si="0"/>
        <v>0</v>
      </c>
      <c r="G12" s="14">
        <f>D12/D5</f>
        <v>0.000988875154511743</v>
      </c>
      <c r="H12" s="9">
        <f>E12/E5</f>
        <v>0.0009809932556713672</v>
      </c>
    </row>
    <row r="13" spans="1:8" ht="15" customHeight="1">
      <c r="A13" s="17"/>
      <c r="B13" s="10"/>
      <c r="C13" s="10"/>
      <c r="D13" s="10"/>
      <c r="E13" s="10"/>
      <c r="F13" s="11"/>
      <c r="G13" s="14"/>
      <c r="H13" s="9"/>
    </row>
    <row r="14" spans="1:8" ht="15" customHeight="1">
      <c r="A14" s="6" t="s">
        <v>94</v>
      </c>
      <c r="B14" s="7">
        <f>SUM(B15,B17)</f>
        <v>4771</v>
      </c>
      <c r="C14" s="7">
        <f>SUM(C15,C17)</f>
        <v>4800</v>
      </c>
      <c r="D14" s="7">
        <f>SUM(D15,D17)</f>
        <v>4851</v>
      </c>
      <c r="E14" s="7">
        <f>SUM(E15,E17)</f>
        <v>4891</v>
      </c>
      <c r="F14" s="11">
        <f t="shared" si="0"/>
        <v>40</v>
      </c>
      <c r="G14" s="14">
        <f>D14/D5</f>
        <v>0.5996291718170581</v>
      </c>
      <c r="H14" s="9">
        <f>E14/E5</f>
        <v>0.5997547516860822</v>
      </c>
    </row>
    <row r="15" spans="1:8" ht="15" customHeight="1">
      <c r="A15" s="6" t="s">
        <v>95</v>
      </c>
      <c r="B15" s="18">
        <v>425</v>
      </c>
      <c r="C15" s="18">
        <v>391</v>
      </c>
      <c r="D15" s="18">
        <v>379</v>
      </c>
      <c r="E15" s="18">
        <v>366</v>
      </c>
      <c r="F15" s="11">
        <f t="shared" si="0"/>
        <v>-13</v>
      </c>
      <c r="G15" s="14">
        <f>D15/D5</f>
        <v>0.04684796044499382</v>
      </c>
      <c r="H15" s="9">
        <f>E15/E5</f>
        <v>0.044880441446965055</v>
      </c>
    </row>
    <row r="16" spans="1:8" ht="15" customHeight="1">
      <c r="A16" s="16" t="s">
        <v>88</v>
      </c>
      <c r="B16" s="10">
        <v>74</v>
      </c>
      <c r="C16" s="10">
        <v>76</v>
      </c>
      <c r="D16" s="10">
        <v>65</v>
      </c>
      <c r="E16" s="10">
        <v>58</v>
      </c>
      <c r="F16" s="11">
        <f t="shared" si="0"/>
        <v>-7</v>
      </c>
      <c r="G16" s="14">
        <f>D16/D5</f>
        <v>0.008034610630407911</v>
      </c>
      <c r="H16" s="9">
        <f>E16/E5</f>
        <v>0.007112201103617413</v>
      </c>
    </row>
    <row r="17" spans="1:8" ht="15" customHeight="1">
      <c r="A17" s="6" t="s">
        <v>96</v>
      </c>
      <c r="B17" s="10">
        <v>4346</v>
      </c>
      <c r="C17" s="10">
        <v>4409</v>
      </c>
      <c r="D17" s="10">
        <v>4472</v>
      </c>
      <c r="E17" s="10">
        <v>4525</v>
      </c>
      <c r="F17" s="11">
        <f t="shared" si="0"/>
        <v>53</v>
      </c>
      <c r="G17" s="14">
        <f>D17/D5</f>
        <v>0.5527812113720643</v>
      </c>
      <c r="H17" s="9">
        <f>E17/E5</f>
        <v>0.5548743102391172</v>
      </c>
    </row>
    <row r="18" spans="1:8" ht="15" customHeight="1">
      <c r="A18" s="6"/>
      <c r="B18" s="10"/>
      <c r="C18" s="10"/>
      <c r="D18" s="10"/>
      <c r="E18" s="10"/>
      <c r="F18" s="11"/>
      <c r="G18" s="14">
        <f>D18/D5</f>
        <v>0</v>
      </c>
      <c r="H18" s="9">
        <f>E18/E5</f>
        <v>0</v>
      </c>
    </row>
    <row r="19" spans="1:8" ht="15" customHeight="1">
      <c r="A19" s="12" t="s">
        <v>97</v>
      </c>
      <c r="B19" s="13">
        <f>SUM(B20:B21)</f>
        <v>2872</v>
      </c>
      <c r="C19" s="13">
        <f>SUM(C20:C21)</f>
        <v>2863</v>
      </c>
      <c r="D19" s="13">
        <f>SUM(D20:D21)</f>
        <v>2886</v>
      </c>
      <c r="E19" s="13">
        <f>SUM(E20:E21)</f>
        <v>2910</v>
      </c>
      <c r="F19" s="11">
        <f t="shared" si="0"/>
        <v>24</v>
      </c>
      <c r="G19" s="14">
        <f>D19/D5</f>
        <v>0.35673671199011125</v>
      </c>
      <c r="H19" s="9">
        <f>E19/E5</f>
        <v>0.35683629675045986</v>
      </c>
    </row>
    <row r="20" spans="1:8" ht="15" customHeight="1">
      <c r="A20" s="6" t="s">
        <v>95</v>
      </c>
      <c r="B20" s="18">
        <v>1</v>
      </c>
      <c r="C20" s="18">
        <v>4</v>
      </c>
      <c r="D20" s="18">
        <v>4</v>
      </c>
      <c r="E20" s="18">
        <v>4</v>
      </c>
      <c r="F20" s="11">
        <f t="shared" si="0"/>
        <v>0</v>
      </c>
      <c r="G20" s="14">
        <f>D20/D5</f>
        <v>0.0004944375772558715</v>
      </c>
      <c r="H20" s="9">
        <f>E20/E5</f>
        <v>0.0004904966278356836</v>
      </c>
    </row>
    <row r="21" spans="1:8" ht="15" customHeight="1">
      <c r="A21" s="19" t="s">
        <v>96</v>
      </c>
      <c r="B21" s="20">
        <v>2871</v>
      </c>
      <c r="C21" s="20">
        <v>2859</v>
      </c>
      <c r="D21" s="20">
        <v>2882</v>
      </c>
      <c r="E21" s="20">
        <v>2906</v>
      </c>
      <c r="F21" s="21">
        <f t="shared" si="0"/>
        <v>24</v>
      </c>
      <c r="G21" s="22">
        <f>D21/D5</f>
        <v>0.3562422744128554</v>
      </c>
      <c r="H21" s="22">
        <f>E21/E5</f>
        <v>0.3563458001226242</v>
      </c>
    </row>
    <row r="22" spans="1:8" ht="12.75" customHeight="1">
      <c r="A22" s="151"/>
      <c r="B22" s="151"/>
      <c r="C22" s="151"/>
      <c r="D22" s="151"/>
      <c r="E22" s="151"/>
      <c r="F22" s="151"/>
      <c r="G22" s="151"/>
      <c r="H22" s="157"/>
    </row>
    <row r="23" spans="1:8" ht="15" customHeight="1">
      <c r="A23" s="151"/>
      <c r="B23" s="151"/>
      <c r="C23" s="151"/>
      <c r="D23" s="151"/>
      <c r="E23" s="151"/>
      <c r="F23" s="151"/>
      <c r="G23" s="151"/>
      <c r="H23" s="157"/>
    </row>
    <row r="24" spans="1:8" ht="15" customHeight="1">
      <c r="A24" s="3"/>
      <c r="B24" s="3"/>
      <c r="C24" s="3"/>
      <c r="D24" s="3"/>
      <c r="E24" s="3"/>
      <c r="F24" s="62"/>
      <c r="G24" s="3"/>
      <c r="H24" s="3"/>
    </row>
    <row r="25" spans="1:5" ht="21" customHeight="1">
      <c r="A25" s="1" t="s">
        <v>112</v>
      </c>
      <c r="E25" s="63"/>
    </row>
    <row r="26" spans="1:8" ht="15" customHeight="1">
      <c r="A26" s="3"/>
      <c r="B26" s="3"/>
      <c r="C26" s="3"/>
      <c r="D26" s="3"/>
      <c r="E26" s="3"/>
      <c r="F26" s="3"/>
      <c r="G26" s="3" t="s">
        <v>89</v>
      </c>
      <c r="H26" s="3"/>
    </row>
    <row r="27" spans="1:8" ht="15" customHeight="1">
      <c r="A27" s="160" t="s">
        <v>90</v>
      </c>
      <c r="B27" s="153" t="s">
        <v>113</v>
      </c>
      <c r="C27" s="154"/>
      <c r="D27" s="154"/>
      <c r="E27" s="155"/>
      <c r="F27" s="161" t="s">
        <v>179</v>
      </c>
      <c r="G27" s="153" t="s">
        <v>92</v>
      </c>
      <c r="H27" s="156"/>
    </row>
    <row r="28" spans="1:8" ht="15" customHeight="1">
      <c r="A28" s="159"/>
      <c r="B28" s="5" t="s">
        <v>81</v>
      </c>
      <c r="C28" s="5" t="s">
        <v>82</v>
      </c>
      <c r="D28" s="5" t="s">
        <v>83</v>
      </c>
      <c r="E28" s="5" t="s">
        <v>180</v>
      </c>
      <c r="F28" s="162"/>
      <c r="G28" s="5" t="s">
        <v>83</v>
      </c>
      <c r="H28" s="5" t="s">
        <v>180</v>
      </c>
    </row>
    <row r="29" spans="1:8" ht="15" customHeight="1">
      <c r="A29" s="23" t="s">
        <v>5</v>
      </c>
      <c r="B29" s="24">
        <f>B31+B45+B48</f>
        <v>69829</v>
      </c>
      <c r="C29" s="24">
        <f>C31+C45+C48</f>
        <v>69318</v>
      </c>
      <c r="D29" s="24">
        <f>D31+D45+D48</f>
        <v>69200</v>
      </c>
      <c r="E29" s="24">
        <f>E31+E45+E48</f>
        <v>68964</v>
      </c>
      <c r="F29" s="25">
        <f>SUM(E29-D29)</f>
        <v>-236</v>
      </c>
      <c r="G29" s="26">
        <f>SUM(G31,G45,G48)</f>
        <v>0.9999999999999999</v>
      </c>
      <c r="H29" s="26">
        <f>SUM(H31,H45,H48)</f>
        <v>1</v>
      </c>
    </row>
    <row r="30" spans="1:8" ht="15" customHeight="1">
      <c r="A30" s="6"/>
      <c r="B30" s="10"/>
      <c r="C30" s="10"/>
      <c r="D30" s="10"/>
      <c r="E30" s="10"/>
      <c r="F30" s="11"/>
      <c r="G30" s="12"/>
      <c r="H30" s="12"/>
    </row>
    <row r="31" spans="1:8" ht="15" customHeight="1">
      <c r="A31" s="6" t="s">
        <v>2</v>
      </c>
      <c r="B31" s="13">
        <f>B32+B36+B38+B42+B43</f>
        <v>65117</v>
      </c>
      <c r="C31" s="13">
        <f>C32+C36+C38+C42+C43</f>
        <v>64908</v>
      </c>
      <c r="D31" s="13">
        <f>D32+D36+D38+D42+D43</f>
        <v>64972</v>
      </c>
      <c r="E31" s="13">
        <f>E32+E36+E38+E42+E43</f>
        <v>64767</v>
      </c>
      <c r="F31" s="25">
        <f>SUM(E31-D31)</f>
        <v>-205</v>
      </c>
      <c r="G31" s="14">
        <f>D31/D29</f>
        <v>0.9389017341040462</v>
      </c>
      <c r="H31" s="9">
        <f>E31/E29</f>
        <v>0.9391421611275448</v>
      </c>
    </row>
    <row r="32" spans="1:8" ht="15" customHeight="1">
      <c r="A32" s="6" t="s">
        <v>114</v>
      </c>
      <c r="B32" s="7">
        <f>B33+B34</f>
        <v>11945</v>
      </c>
      <c r="C32" s="18">
        <v>11955</v>
      </c>
      <c r="D32" s="18">
        <v>11883</v>
      </c>
      <c r="E32" s="18">
        <v>11859</v>
      </c>
      <c r="F32" s="25">
        <f>SUM(E32-D32)</f>
        <v>-24</v>
      </c>
      <c r="G32" s="14">
        <f>D32/D29</f>
        <v>0.17171965317919075</v>
      </c>
      <c r="H32" s="9">
        <f>E32/E29</f>
        <v>0.17195928310422828</v>
      </c>
    </row>
    <row r="33" spans="1:8" ht="15" customHeight="1">
      <c r="A33" s="6" t="s">
        <v>111</v>
      </c>
      <c r="B33" s="18">
        <v>10137</v>
      </c>
      <c r="C33" s="18">
        <v>10578</v>
      </c>
      <c r="D33" s="18">
        <v>10135</v>
      </c>
      <c r="E33" s="18">
        <v>10111</v>
      </c>
      <c r="F33" s="25">
        <f>SUM(E33-D33)</f>
        <v>-24</v>
      </c>
      <c r="G33" s="14">
        <f>D33/D29</f>
        <v>0.14645953757225433</v>
      </c>
      <c r="H33" s="9">
        <f>E33/E29</f>
        <v>0.14661272547996057</v>
      </c>
    </row>
    <row r="34" spans="1:8" ht="15" customHeight="1">
      <c r="A34" s="6" t="s">
        <v>115</v>
      </c>
      <c r="B34" s="10">
        <v>1808</v>
      </c>
      <c r="C34" s="13">
        <f>SUM(C32-C33)</f>
        <v>1377</v>
      </c>
      <c r="D34" s="13">
        <f>SUM(D32-D33)</f>
        <v>1748</v>
      </c>
      <c r="E34" s="13">
        <f>SUM(E32-E33)</f>
        <v>1748</v>
      </c>
      <c r="F34" s="25">
        <f>SUM(E34-D34)</f>
        <v>0</v>
      </c>
      <c r="G34" s="14">
        <f>D34/D29</f>
        <v>0.025260115606936417</v>
      </c>
      <c r="H34" s="9">
        <f>E34/E29</f>
        <v>0.025346557624267733</v>
      </c>
    </row>
    <row r="35" spans="1:8" ht="15" customHeight="1">
      <c r="A35" s="6"/>
      <c r="B35" s="10"/>
      <c r="C35" s="10"/>
      <c r="D35" s="10"/>
      <c r="E35" s="10"/>
      <c r="F35" s="11"/>
      <c r="G35" s="9"/>
      <c r="H35" s="9"/>
    </row>
    <row r="36" spans="1:8" ht="15" customHeight="1">
      <c r="A36" s="6" t="s">
        <v>116</v>
      </c>
      <c r="B36" s="10">
        <v>48</v>
      </c>
      <c r="C36" s="10">
        <v>44</v>
      </c>
      <c r="D36" s="10">
        <v>44</v>
      </c>
      <c r="E36" s="10">
        <v>52</v>
      </c>
      <c r="F36" s="25">
        <f>SUM(E36-D36)</f>
        <v>8</v>
      </c>
      <c r="G36" s="14">
        <f>D36/D29</f>
        <v>0.0006358381502890173</v>
      </c>
      <c r="H36" s="9">
        <f>E36/E29</f>
        <v>0.000754016588364944</v>
      </c>
    </row>
    <row r="37" spans="1:8" ht="15" customHeight="1">
      <c r="A37" s="6"/>
      <c r="B37" s="18"/>
      <c r="C37" s="18"/>
      <c r="D37" s="18"/>
      <c r="E37" s="18"/>
      <c r="F37" s="11"/>
      <c r="G37" s="14"/>
      <c r="H37" s="9"/>
    </row>
    <row r="38" spans="1:8" ht="15" customHeight="1">
      <c r="A38" s="6" t="s">
        <v>117</v>
      </c>
      <c r="B38" s="7">
        <f>B40</f>
        <v>505</v>
      </c>
      <c r="C38" s="7">
        <f>C40</f>
        <v>452</v>
      </c>
      <c r="D38" s="7">
        <f>D40</f>
        <v>441</v>
      </c>
      <c r="E38" s="7">
        <f>E40</f>
        <v>391</v>
      </c>
      <c r="F38" s="25">
        <f>SUM(E38-D38)</f>
        <v>-50</v>
      </c>
      <c r="G38" s="14">
        <f>D38/D29</f>
        <v>0.006372832369942197</v>
      </c>
      <c r="H38" s="9">
        <f>E38/E29</f>
        <v>0.005669624731744098</v>
      </c>
    </row>
    <row r="39" spans="1:8" ht="15" customHeight="1">
      <c r="A39" s="6" t="s">
        <v>118</v>
      </c>
      <c r="B39" s="27" t="s">
        <v>119</v>
      </c>
      <c r="C39" s="27">
        <v>0</v>
      </c>
      <c r="D39" s="27">
        <v>0</v>
      </c>
      <c r="E39" s="27">
        <v>0</v>
      </c>
      <c r="F39" s="25" t="s">
        <v>119</v>
      </c>
      <c r="G39" s="28" t="s">
        <v>119</v>
      </c>
      <c r="H39" s="29" t="s">
        <v>119</v>
      </c>
    </row>
    <row r="40" spans="1:8" ht="15" customHeight="1">
      <c r="A40" s="6" t="s">
        <v>115</v>
      </c>
      <c r="B40" s="10">
        <v>505</v>
      </c>
      <c r="C40" s="10">
        <v>452</v>
      </c>
      <c r="D40" s="10">
        <v>441</v>
      </c>
      <c r="E40" s="10">
        <v>391</v>
      </c>
      <c r="F40" s="25">
        <f>SUM(E40-D40)</f>
        <v>-50</v>
      </c>
      <c r="G40" s="14">
        <f>D40/D29</f>
        <v>0.006372832369942197</v>
      </c>
      <c r="H40" s="9">
        <f>E40/E29</f>
        <v>0.005669624731744098</v>
      </c>
    </row>
    <row r="41" spans="1:8" ht="15" customHeight="1">
      <c r="A41" s="6"/>
      <c r="B41" s="10"/>
      <c r="C41" s="10"/>
      <c r="D41" s="10"/>
      <c r="E41" s="10"/>
      <c r="F41" s="11"/>
      <c r="G41" s="9"/>
      <c r="H41" s="9"/>
    </row>
    <row r="42" spans="1:8" ht="15" customHeight="1">
      <c r="A42" s="6" t="s">
        <v>120</v>
      </c>
      <c r="B42" s="10">
        <v>14462</v>
      </c>
      <c r="C42" s="10">
        <v>14668</v>
      </c>
      <c r="D42" s="10">
        <v>14608</v>
      </c>
      <c r="E42" s="10">
        <v>14352</v>
      </c>
      <c r="F42" s="25">
        <f>SUM(E42-D42)</f>
        <v>-256</v>
      </c>
      <c r="G42" s="14">
        <f>D42/D29</f>
        <v>0.21109826589595376</v>
      </c>
      <c r="H42" s="9">
        <f>E42/E29</f>
        <v>0.20810857838872454</v>
      </c>
    </row>
    <row r="43" spans="1:8" ht="15" customHeight="1">
      <c r="A43" s="6" t="s">
        <v>121</v>
      </c>
      <c r="B43" s="10">
        <v>38157</v>
      </c>
      <c r="C43" s="10">
        <v>37789</v>
      </c>
      <c r="D43" s="10">
        <v>37996</v>
      </c>
      <c r="E43" s="10">
        <v>38113</v>
      </c>
      <c r="F43" s="25">
        <f>SUM(E43-D43)</f>
        <v>117</v>
      </c>
      <c r="G43" s="14">
        <f>D43/D29</f>
        <v>0.5490751445086706</v>
      </c>
      <c r="H43" s="9">
        <f>E43/E29</f>
        <v>0.5526506583144829</v>
      </c>
    </row>
    <row r="44" spans="1:8" ht="15" customHeight="1">
      <c r="A44" s="6"/>
      <c r="B44" s="10"/>
      <c r="C44" s="10"/>
      <c r="D44" s="10"/>
      <c r="E44" s="10"/>
      <c r="F44" s="30"/>
      <c r="G44" s="31"/>
      <c r="H44" s="17"/>
    </row>
    <row r="45" spans="1:8" ht="15" customHeight="1">
      <c r="A45" s="6" t="s">
        <v>94</v>
      </c>
      <c r="B45" s="10">
        <v>4711</v>
      </c>
      <c r="C45" s="10">
        <v>4403</v>
      </c>
      <c r="D45" s="10">
        <v>4221</v>
      </c>
      <c r="E45" s="10">
        <v>4190</v>
      </c>
      <c r="F45" s="25">
        <f>SUM(E45-D45)</f>
        <v>-31</v>
      </c>
      <c r="G45" s="14">
        <f>D45/D29</f>
        <v>0.060997109826589596</v>
      </c>
      <c r="H45" s="9">
        <f>E45/E29</f>
        <v>0.060756336639406064</v>
      </c>
    </row>
    <row r="46" spans="1:8" ht="15" customHeight="1">
      <c r="A46" s="32" t="s">
        <v>122</v>
      </c>
      <c r="B46" s="10">
        <v>739</v>
      </c>
      <c r="C46" s="10">
        <v>744</v>
      </c>
      <c r="D46" s="10">
        <v>647</v>
      </c>
      <c r="E46" s="10">
        <v>577</v>
      </c>
      <c r="F46" s="25">
        <f>SUM(E46-D46)</f>
        <v>-70</v>
      </c>
      <c r="G46" s="14">
        <f>D46/D29</f>
        <v>0.00934971098265896</v>
      </c>
      <c r="H46" s="9">
        <f>E46/E29</f>
        <v>0.008366684067049475</v>
      </c>
    </row>
    <row r="47" spans="1:8" ht="15" customHeight="1">
      <c r="A47" s="33"/>
      <c r="B47" s="18"/>
      <c r="C47" s="18"/>
      <c r="D47" s="18"/>
      <c r="E47" s="18"/>
      <c r="F47" s="34"/>
      <c r="G47" s="35"/>
      <c r="H47" s="9"/>
    </row>
    <row r="48" spans="1:8" ht="15" customHeight="1">
      <c r="A48" s="6" t="s">
        <v>97</v>
      </c>
      <c r="B48" s="18">
        <v>1</v>
      </c>
      <c r="C48" s="18">
        <v>7</v>
      </c>
      <c r="D48" s="18">
        <v>7</v>
      </c>
      <c r="E48" s="18">
        <v>7</v>
      </c>
      <c r="F48" s="25">
        <f>SUM(E48-D48)</f>
        <v>0</v>
      </c>
      <c r="G48" s="14">
        <f>D48/D29</f>
        <v>0.00010115606936416185</v>
      </c>
      <c r="H48" s="9">
        <f>E48/E29</f>
        <v>0.00010150223304912708</v>
      </c>
    </row>
    <row r="49" spans="1:8" s="64" customFormat="1" ht="15" customHeight="1">
      <c r="A49" s="152"/>
      <c r="B49" s="152"/>
      <c r="C49" s="152"/>
      <c r="D49" s="152"/>
      <c r="E49" s="152"/>
      <c r="F49" s="152"/>
      <c r="G49" s="152"/>
      <c r="H49" s="152"/>
    </row>
    <row r="50" s="65" customFormat="1" ht="15" customHeight="1">
      <c r="A50" s="64"/>
    </row>
    <row r="51" spans="1:8" ht="14.25">
      <c r="A51" s="3"/>
      <c r="B51" s="3"/>
      <c r="C51" s="3"/>
      <c r="D51" s="3"/>
      <c r="E51" s="3"/>
      <c r="F51" s="3"/>
      <c r="G51" s="3"/>
      <c r="H51" s="3"/>
    </row>
    <row r="52" spans="1:8" ht="14.25">
      <c r="A52" s="3"/>
      <c r="B52" s="3"/>
      <c r="C52" s="3"/>
      <c r="D52" s="3"/>
      <c r="E52" s="3"/>
      <c r="F52" s="3"/>
      <c r="G52" s="3"/>
      <c r="H52" s="3"/>
    </row>
    <row r="53" ht="21" customHeight="1">
      <c r="A53" s="1" t="s">
        <v>123</v>
      </c>
    </row>
    <row r="54" spans="1:4" ht="15" customHeight="1">
      <c r="A54" s="3"/>
      <c r="B54" s="3"/>
      <c r="D54" s="3" t="s">
        <v>124</v>
      </c>
    </row>
    <row r="55" spans="1:5" ht="15" customHeight="1">
      <c r="A55" s="4" t="s">
        <v>90</v>
      </c>
      <c r="B55" s="5" t="s">
        <v>181</v>
      </c>
      <c r="C55" s="5" t="s">
        <v>182</v>
      </c>
      <c r="D55" s="5" t="s">
        <v>183</v>
      </c>
      <c r="E55" s="5" t="s">
        <v>180</v>
      </c>
    </row>
    <row r="56" spans="1:5" ht="15" customHeight="1">
      <c r="A56" s="6" t="s">
        <v>2</v>
      </c>
      <c r="B56" s="36">
        <v>185</v>
      </c>
      <c r="C56" s="36">
        <v>185.5</v>
      </c>
      <c r="D56" s="36">
        <v>184.1</v>
      </c>
      <c r="E56" s="36">
        <f>SUM(E31/E7)</f>
        <v>182.95762711864407</v>
      </c>
    </row>
    <row r="57" spans="1:5" ht="15" customHeight="1">
      <c r="A57" s="6" t="s">
        <v>84</v>
      </c>
      <c r="B57" s="36">
        <v>316.8</v>
      </c>
      <c r="C57" s="36">
        <v>330.6</v>
      </c>
      <c r="D57" s="36">
        <v>316.7</v>
      </c>
      <c r="E57" s="36">
        <f>SUM(E33/E8)</f>
        <v>315.96875</v>
      </c>
    </row>
    <row r="58" spans="1:5" ht="15" customHeight="1">
      <c r="A58" s="6" t="s">
        <v>125</v>
      </c>
      <c r="B58" s="36">
        <v>0</v>
      </c>
      <c r="C58" s="36">
        <v>0</v>
      </c>
      <c r="D58" s="36">
        <v>0</v>
      </c>
      <c r="E58" s="36">
        <v>0</v>
      </c>
    </row>
    <row r="59" spans="1:5" ht="15" customHeight="1">
      <c r="A59" s="6" t="s">
        <v>93</v>
      </c>
      <c r="B59" s="36">
        <v>171.8</v>
      </c>
      <c r="C59" s="36">
        <v>170.8</v>
      </c>
      <c r="D59" s="36">
        <v>170.8</v>
      </c>
      <c r="E59" s="36">
        <f>SUM(E31-E33)/E9</f>
        <v>169.7391304347826</v>
      </c>
    </row>
    <row r="60" spans="1:5" ht="15" customHeight="1">
      <c r="A60" s="6"/>
      <c r="B60" s="36"/>
      <c r="C60" s="36"/>
      <c r="D60" s="36"/>
      <c r="E60" s="36"/>
    </row>
    <row r="61" spans="1:5" ht="15" customHeight="1">
      <c r="A61" s="19" t="s">
        <v>126</v>
      </c>
      <c r="B61" s="37">
        <v>11.1</v>
      </c>
      <c r="C61" s="37">
        <v>11.3</v>
      </c>
      <c r="D61" s="37">
        <v>11.1</v>
      </c>
      <c r="E61" s="37">
        <f>SUM(E45/E15)</f>
        <v>11.448087431693988</v>
      </c>
    </row>
  </sheetData>
  <mergeCells count="10">
    <mergeCell ref="A49:H49"/>
    <mergeCell ref="B3:E3"/>
    <mergeCell ref="G3:H3"/>
    <mergeCell ref="B27:E27"/>
    <mergeCell ref="G27:H27"/>
    <mergeCell ref="A22:H23"/>
    <mergeCell ref="A3:A4"/>
    <mergeCell ref="A27:A28"/>
    <mergeCell ref="F3:F4"/>
    <mergeCell ref="F27:F28"/>
  </mergeCells>
  <printOptions horizontalCentered="1"/>
  <pageMargins left="0.7086614173228347" right="0.35433070866141736" top="0.7480314960629921" bottom="0.2755905511811024" header="0.5118110236220472" footer="0.5118110236220472"/>
  <pageSetup horizontalDpi="300" verticalDpi="300" orientation="portrait" paperSize="9" scale="83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12.625" style="2" customWidth="1"/>
    <col min="2" max="5" width="7.00390625" style="2" customWidth="1"/>
    <col min="6" max="6" width="8.00390625" style="2" customWidth="1"/>
    <col min="7" max="7" width="8.125" style="2" customWidth="1"/>
    <col min="8" max="10" width="7.00390625" style="2" customWidth="1"/>
    <col min="11" max="11" width="8.00390625" style="39" customWidth="1"/>
    <col min="12" max="12" width="8.00390625" style="2" customWidth="1"/>
    <col min="13" max="13" width="8.125" style="2" customWidth="1"/>
    <col min="14" max="16" width="7.00390625" style="2" customWidth="1"/>
    <col min="17" max="18" width="8.00390625" style="2" customWidth="1"/>
    <col min="19" max="24" width="7.00390625" style="2" customWidth="1"/>
    <col min="25" max="16384" width="9.00390625" style="2" customWidth="1"/>
  </cols>
  <sheetData>
    <row r="1" ht="30" customHeight="1">
      <c r="A1" s="38" t="s">
        <v>129</v>
      </c>
    </row>
    <row r="2" spans="1:17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O2" s="40"/>
      <c r="P2" s="3"/>
      <c r="Q2" s="40" t="s">
        <v>89</v>
      </c>
    </row>
    <row r="3" spans="1:17" ht="30" customHeight="1">
      <c r="A3" s="160" t="s">
        <v>130</v>
      </c>
      <c r="B3" s="166" t="s">
        <v>81</v>
      </c>
      <c r="C3" s="167"/>
      <c r="D3" s="167"/>
      <c r="E3" s="168"/>
      <c r="F3" s="166" t="s">
        <v>82</v>
      </c>
      <c r="G3" s="167"/>
      <c r="H3" s="167"/>
      <c r="I3" s="168"/>
      <c r="J3" s="166" t="s">
        <v>83</v>
      </c>
      <c r="K3" s="167"/>
      <c r="L3" s="167"/>
      <c r="M3" s="168"/>
      <c r="N3" s="166" t="s">
        <v>180</v>
      </c>
      <c r="O3" s="167"/>
      <c r="P3" s="167"/>
      <c r="Q3" s="168"/>
    </row>
    <row r="4" spans="1:17" s="41" customFormat="1" ht="30" customHeight="1">
      <c r="A4" s="165"/>
      <c r="B4" s="160" t="s">
        <v>5</v>
      </c>
      <c r="C4" s="160" t="s">
        <v>2</v>
      </c>
      <c r="D4" s="164" t="s">
        <v>127</v>
      </c>
      <c r="E4" s="164" t="s">
        <v>128</v>
      </c>
      <c r="F4" s="160" t="s">
        <v>5</v>
      </c>
      <c r="G4" s="160" t="s">
        <v>2</v>
      </c>
      <c r="H4" s="164" t="s">
        <v>127</v>
      </c>
      <c r="I4" s="164" t="s">
        <v>128</v>
      </c>
      <c r="J4" s="160" t="s">
        <v>5</v>
      </c>
      <c r="K4" s="160" t="s">
        <v>2</v>
      </c>
      <c r="L4" s="164" t="s">
        <v>127</v>
      </c>
      <c r="M4" s="164" t="s">
        <v>128</v>
      </c>
      <c r="N4" s="160" t="s">
        <v>5</v>
      </c>
      <c r="O4" s="160" t="s">
        <v>2</v>
      </c>
      <c r="P4" s="164" t="s">
        <v>127</v>
      </c>
      <c r="Q4" s="164" t="s">
        <v>128</v>
      </c>
    </row>
    <row r="5" spans="1:17" s="41" customFormat="1" ht="30" customHeight="1">
      <c r="A5" s="159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ht="30" customHeight="1">
      <c r="A6" s="32" t="s">
        <v>131</v>
      </c>
      <c r="B6" s="43">
        <f aca="true" t="shared" si="0" ref="B6:Q6">SUM(B8:B17)</f>
        <v>7995</v>
      </c>
      <c r="C6" s="43">
        <f t="shared" si="0"/>
        <v>352</v>
      </c>
      <c r="D6" s="43">
        <f t="shared" si="0"/>
        <v>4771</v>
      </c>
      <c r="E6" s="43">
        <f t="shared" si="0"/>
        <v>2872</v>
      </c>
      <c r="F6" s="43">
        <f t="shared" si="0"/>
        <v>8013</v>
      </c>
      <c r="G6" s="43">
        <f t="shared" si="0"/>
        <v>350</v>
      </c>
      <c r="H6" s="43">
        <f t="shared" si="0"/>
        <v>4800</v>
      </c>
      <c r="I6" s="43">
        <f t="shared" si="0"/>
        <v>2863</v>
      </c>
      <c r="J6" s="43">
        <f t="shared" si="0"/>
        <v>8090</v>
      </c>
      <c r="K6" s="43">
        <f t="shared" si="0"/>
        <v>353</v>
      </c>
      <c r="L6" s="43">
        <f t="shared" si="0"/>
        <v>4851</v>
      </c>
      <c r="M6" s="43">
        <f t="shared" si="0"/>
        <v>2886</v>
      </c>
      <c r="N6" s="43">
        <f t="shared" si="0"/>
        <v>8155</v>
      </c>
      <c r="O6" s="43">
        <f t="shared" si="0"/>
        <v>354</v>
      </c>
      <c r="P6" s="43">
        <f t="shared" si="0"/>
        <v>4891</v>
      </c>
      <c r="Q6" s="43">
        <f t="shared" si="0"/>
        <v>2910</v>
      </c>
    </row>
    <row r="7" spans="1:17" ht="30" customHeight="1">
      <c r="A7" s="33"/>
      <c r="B7" s="44"/>
      <c r="C7" s="45"/>
      <c r="D7" s="44"/>
      <c r="E7" s="45"/>
      <c r="F7" s="44"/>
      <c r="G7" s="45"/>
      <c r="H7" s="44"/>
      <c r="I7" s="45"/>
      <c r="J7" s="44"/>
      <c r="K7" s="45"/>
      <c r="L7" s="44"/>
      <c r="M7" s="45"/>
      <c r="N7" s="44"/>
      <c r="O7" s="45"/>
      <c r="P7" s="44"/>
      <c r="Q7" s="45"/>
    </row>
    <row r="8" spans="1:17" ht="30" customHeight="1">
      <c r="A8" s="33" t="s">
        <v>132</v>
      </c>
      <c r="B8" s="46">
        <f aca="true" t="shared" si="1" ref="B8:B17">SUM(C8:E8)</f>
        <v>2550</v>
      </c>
      <c r="C8" s="45">
        <v>107</v>
      </c>
      <c r="D8" s="44">
        <v>1547</v>
      </c>
      <c r="E8" s="45">
        <v>896</v>
      </c>
      <c r="F8" s="46">
        <f aca="true" t="shared" si="2" ref="F8:F17">SUM(G8:I8)</f>
        <v>2541</v>
      </c>
      <c r="G8" s="45">
        <v>107</v>
      </c>
      <c r="H8" s="44">
        <v>1545</v>
      </c>
      <c r="I8" s="45">
        <v>889</v>
      </c>
      <c r="J8" s="46">
        <f aca="true" t="shared" si="3" ref="J8:J17">SUM(K8:M8)</f>
        <v>2564</v>
      </c>
      <c r="K8" s="45">
        <v>107</v>
      </c>
      <c r="L8" s="44">
        <v>1559</v>
      </c>
      <c r="M8" s="45">
        <v>898</v>
      </c>
      <c r="N8" s="46">
        <f aca="true" t="shared" si="4" ref="N8:N17">SUM(O8:Q8)</f>
        <v>2583</v>
      </c>
      <c r="O8" s="45">
        <v>108</v>
      </c>
      <c r="P8" s="44">
        <v>1567</v>
      </c>
      <c r="Q8" s="45">
        <v>908</v>
      </c>
    </row>
    <row r="9" spans="1:17" ht="30" customHeight="1">
      <c r="A9" s="33" t="s">
        <v>133</v>
      </c>
      <c r="B9" s="47">
        <f t="shared" si="1"/>
        <v>1643</v>
      </c>
      <c r="C9" s="45">
        <v>53</v>
      </c>
      <c r="D9" s="44">
        <v>1012</v>
      </c>
      <c r="E9" s="45">
        <v>578</v>
      </c>
      <c r="F9" s="47">
        <f t="shared" si="2"/>
        <v>1639</v>
      </c>
      <c r="G9" s="45">
        <v>52</v>
      </c>
      <c r="H9" s="44">
        <v>1017</v>
      </c>
      <c r="I9" s="45">
        <v>570</v>
      </c>
      <c r="J9" s="47">
        <f t="shared" si="3"/>
        <v>1667</v>
      </c>
      <c r="K9" s="45">
        <v>53</v>
      </c>
      <c r="L9" s="44">
        <v>1037</v>
      </c>
      <c r="M9" s="45">
        <v>577</v>
      </c>
      <c r="N9" s="47">
        <f t="shared" si="4"/>
        <v>1693</v>
      </c>
      <c r="O9" s="45">
        <v>52</v>
      </c>
      <c r="P9" s="44">
        <v>1057</v>
      </c>
      <c r="Q9" s="45">
        <v>584</v>
      </c>
    </row>
    <row r="10" spans="1:17" ht="30" customHeight="1">
      <c r="A10" s="33" t="s">
        <v>134</v>
      </c>
      <c r="B10" s="47">
        <f t="shared" si="1"/>
        <v>894</v>
      </c>
      <c r="C10" s="45">
        <v>33</v>
      </c>
      <c r="D10" s="44">
        <v>526</v>
      </c>
      <c r="E10" s="45">
        <v>335</v>
      </c>
      <c r="F10" s="47">
        <f t="shared" si="2"/>
        <v>909</v>
      </c>
      <c r="G10" s="45">
        <v>33</v>
      </c>
      <c r="H10" s="44">
        <v>537</v>
      </c>
      <c r="I10" s="45">
        <v>339</v>
      </c>
      <c r="J10" s="47">
        <f t="shared" si="3"/>
        <v>924</v>
      </c>
      <c r="K10" s="45">
        <v>33</v>
      </c>
      <c r="L10" s="44">
        <v>546</v>
      </c>
      <c r="M10" s="45">
        <v>345</v>
      </c>
      <c r="N10" s="47">
        <f t="shared" si="4"/>
        <v>933</v>
      </c>
      <c r="O10" s="45">
        <v>34</v>
      </c>
      <c r="P10" s="44">
        <v>551</v>
      </c>
      <c r="Q10" s="45">
        <v>348</v>
      </c>
    </row>
    <row r="11" spans="1:17" ht="30" customHeight="1">
      <c r="A11" s="33" t="s">
        <v>135</v>
      </c>
      <c r="B11" s="46">
        <f t="shared" si="1"/>
        <v>877</v>
      </c>
      <c r="C11" s="45">
        <v>41</v>
      </c>
      <c r="D11" s="44">
        <v>505</v>
      </c>
      <c r="E11" s="45">
        <v>331</v>
      </c>
      <c r="F11" s="46">
        <f t="shared" si="2"/>
        <v>885</v>
      </c>
      <c r="G11" s="45">
        <v>40</v>
      </c>
      <c r="H11" s="44">
        <v>514</v>
      </c>
      <c r="I11" s="45">
        <v>331</v>
      </c>
      <c r="J11" s="46">
        <f t="shared" si="3"/>
        <v>894</v>
      </c>
      <c r="K11" s="45">
        <v>41</v>
      </c>
      <c r="L11" s="44">
        <v>521</v>
      </c>
      <c r="M11" s="45">
        <v>332</v>
      </c>
      <c r="N11" s="46">
        <f t="shared" si="4"/>
        <v>894</v>
      </c>
      <c r="O11" s="45">
        <v>41</v>
      </c>
      <c r="P11" s="44">
        <v>522</v>
      </c>
      <c r="Q11" s="45">
        <v>331</v>
      </c>
    </row>
    <row r="12" spans="1:17" ht="30" customHeight="1">
      <c r="A12" s="33" t="s">
        <v>136</v>
      </c>
      <c r="B12" s="46">
        <f t="shared" si="1"/>
        <v>361</v>
      </c>
      <c r="C12" s="45">
        <v>21</v>
      </c>
      <c r="D12" s="44">
        <v>212</v>
      </c>
      <c r="E12" s="45">
        <v>128</v>
      </c>
      <c r="F12" s="46">
        <f t="shared" si="2"/>
        <v>356</v>
      </c>
      <c r="G12" s="45">
        <v>21</v>
      </c>
      <c r="H12" s="44">
        <v>205</v>
      </c>
      <c r="I12" s="45">
        <v>130</v>
      </c>
      <c r="J12" s="46">
        <f t="shared" si="3"/>
        <v>357</v>
      </c>
      <c r="K12" s="45">
        <v>21</v>
      </c>
      <c r="L12" s="44">
        <v>207</v>
      </c>
      <c r="M12" s="45">
        <v>129</v>
      </c>
      <c r="N12" s="46">
        <f t="shared" si="4"/>
        <v>361</v>
      </c>
      <c r="O12" s="45">
        <v>22</v>
      </c>
      <c r="P12" s="44">
        <v>208</v>
      </c>
      <c r="Q12" s="45">
        <v>131</v>
      </c>
    </row>
    <row r="13" spans="1:17" ht="30" customHeight="1">
      <c r="A13" s="33" t="s">
        <v>137</v>
      </c>
      <c r="B13" s="46">
        <f t="shared" si="1"/>
        <v>755</v>
      </c>
      <c r="C13" s="45">
        <v>41</v>
      </c>
      <c r="D13" s="44">
        <v>426</v>
      </c>
      <c r="E13" s="45">
        <v>288</v>
      </c>
      <c r="F13" s="46">
        <f t="shared" si="2"/>
        <v>760</v>
      </c>
      <c r="G13" s="45">
        <v>41</v>
      </c>
      <c r="H13" s="44">
        <v>430</v>
      </c>
      <c r="I13" s="45">
        <v>289</v>
      </c>
      <c r="J13" s="46">
        <f t="shared" si="3"/>
        <v>769</v>
      </c>
      <c r="K13" s="45">
        <v>40</v>
      </c>
      <c r="L13" s="44">
        <v>434</v>
      </c>
      <c r="M13" s="45">
        <v>295</v>
      </c>
      <c r="N13" s="46">
        <f t="shared" si="4"/>
        <v>772</v>
      </c>
      <c r="O13" s="45">
        <v>39</v>
      </c>
      <c r="P13" s="44">
        <v>434</v>
      </c>
      <c r="Q13" s="45">
        <v>299</v>
      </c>
    </row>
    <row r="14" spans="1:17" ht="30" customHeight="1">
      <c r="A14" s="33" t="s">
        <v>138</v>
      </c>
      <c r="B14" s="46">
        <f t="shared" si="1"/>
        <v>320</v>
      </c>
      <c r="C14" s="45">
        <v>23</v>
      </c>
      <c r="D14" s="44">
        <v>183</v>
      </c>
      <c r="E14" s="45">
        <v>114</v>
      </c>
      <c r="F14" s="46">
        <f t="shared" si="2"/>
        <v>324</v>
      </c>
      <c r="G14" s="45">
        <v>23</v>
      </c>
      <c r="H14" s="44">
        <v>188</v>
      </c>
      <c r="I14" s="45">
        <v>113</v>
      </c>
      <c r="J14" s="46">
        <f t="shared" si="3"/>
        <v>322</v>
      </c>
      <c r="K14" s="45">
        <v>24</v>
      </c>
      <c r="L14" s="44">
        <v>187</v>
      </c>
      <c r="M14" s="45">
        <v>111</v>
      </c>
      <c r="N14" s="46">
        <f t="shared" si="4"/>
        <v>322</v>
      </c>
      <c r="O14" s="45">
        <v>25</v>
      </c>
      <c r="P14" s="44">
        <v>187</v>
      </c>
      <c r="Q14" s="45">
        <v>110</v>
      </c>
    </row>
    <row r="15" spans="1:17" ht="30" customHeight="1">
      <c r="A15" s="33" t="s">
        <v>139</v>
      </c>
      <c r="B15" s="46">
        <f t="shared" si="1"/>
        <v>221</v>
      </c>
      <c r="C15" s="45">
        <v>14</v>
      </c>
      <c r="D15" s="44">
        <v>133</v>
      </c>
      <c r="E15" s="45">
        <v>74</v>
      </c>
      <c r="F15" s="46">
        <f t="shared" si="2"/>
        <v>227</v>
      </c>
      <c r="G15" s="45">
        <v>14</v>
      </c>
      <c r="H15" s="44">
        <v>137</v>
      </c>
      <c r="I15" s="45">
        <v>76</v>
      </c>
      <c r="J15" s="46">
        <f t="shared" si="3"/>
        <v>224</v>
      </c>
      <c r="K15" s="45">
        <v>14</v>
      </c>
      <c r="L15" s="44">
        <v>134</v>
      </c>
      <c r="M15" s="45">
        <v>76</v>
      </c>
      <c r="N15" s="46">
        <f t="shared" si="4"/>
        <v>228</v>
      </c>
      <c r="O15" s="45">
        <v>13</v>
      </c>
      <c r="P15" s="44">
        <v>139</v>
      </c>
      <c r="Q15" s="45">
        <v>76</v>
      </c>
    </row>
    <row r="16" spans="1:17" ht="30" customHeight="1">
      <c r="A16" s="33" t="s">
        <v>140</v>
      </c>
      <c r="B16" s="46">
        <f t="shared" si="1"/>
        <v>141</v>
      </c>
      <c r="C16" s="45">
        <v>7</v>
      </c>
      <c r="D16" s="44">
        <v>85</v>
      </c>
      <c r="E16" s="45">
        <v>49</v>
      </c>
      <c r="F16" s="46">
        <f t="shared" si="2"/>
        <v>142</v>
      </c>
      <c r="G16" s="45">
        <v>7</v>
      </c>
      <c r="H16" s="44">
        <v>85</v>
      </c>
      <c r="I16" s="45">
        <v>50</v>
      </c>
      <c r="J16" s="46">
        <f t="shared" si="3"/>
        <v>139</v>
      </c>
      <c r="K16" s="45">
        <v>8</v>
      </c>
      <c r="L16" s="44">
        <v>85</v>
      </c>
      <c r="M16" s="45">
        <v>46</v>
      </c>
      <c r="N16" s="46">
        <f t="shared" si="4"/>
        <v>140</v>
      </c>
      <c r="O16" s="45">
        <v>8</v>
      </c>
      <c r="P16" s="44">
        <v>85</v>
      </c>
      <c r="Q16" s="45">
        <v>47</v>
      </c>
    </row>
    <row r="17" spans="1:17" ht="30" customHeight="1">
      <c r="A17" s="48" t="s">
        <v>141</v>
      </c>
      <c r="B17" s="49">
        <f t="shared" si="1"/>
        <v>233</v>
      </c>
      <c r="C17" s="50">
        <v>12</v>
      </c>
      <c r="D17" s="51">
        <v>142</v>
      </c>
      <c r="E17" s="50">
        <v>79</v>
      </c>
      <c r="F17" s="49">
        <f t="shared" si="2"/>
        <v>230</v>
      </c>
      <c r="G17" s="50">
        <v>12</v>
      </c>
      <c r="H17" s="51">
        <v>142</v>
      </c>
      <c r="I17" s="50">
        <v>76</v>
      </c>
      <c r="J17" s="49">
        <f t="shared" si="3"/>
        <v>230</v>
      </c>
      <c r="K17" s="50">
        <v>12</v>
      </c>
      <c r="L17" s="51">
        <v>141</v>
      </c>
      <c r="M17" s="50">
        <v>77</v>
      </c>
      <c r="N17" s="49">
        <f t="shared" si="4"/>
        <v>229</v>
      </c>
      <c r="O17" s="50">
        <v>12</v>
      </c>
      <c r="P17" s="51">
        <v>141</v>
      </c>
      <c r="Q17" s="50">
        <v>76</v>
      </c>
    </row>
    <row r="28" spans="1:11" s="52" customFormat="1" ht="30" customHeight="1">
      <c r="A28" s="38" t="s">
        <v>142</v>
      </c>
      <c r="K28" s="53"/>
    </row>
    <row r="29" spans="1:21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54"/>
      <c r="L29" s="3"/>
      <c r="M29" s="3"/>
      <c r="N29" s="3"/>
      <c r="Q29" s="3"/>
      <c r="R29" s="3"/>
      <c r="T29" s="3"/>
      <c r="U29" s="3" t="s">
        <v>143</v>
      </c>
    </row>
    <row r="30" spans="1:25" ht="30" customHeight="1">
      <c r="A30" s="160" t="s">
        <v>130</v>
      </c>
      <c r="B30" s="169" t="s">
        <v>144</v>
      </c>
      <c r="C30" s="170"/>
      <c r="D30" s="170"/>
      <c r="E30" s="170"/>
      <c r="F30" s="170"/>
      <c r="G30" s="171"/>
      <c r="H30" s="169" t="s">
        <v>145</v>
      </c>
      <c r="I30" s="170"/>
      <c r="J30" s="170"/>
      <c r="K30" s="170"/>
      <c r="L30" s="170"/>
      <c r="M30" s="171"/>
      <c r="N30" s="169" t="s">
        <v>146</v>
      </c>
      <c r="O30" s="170"/>
      <c r="P30" s="170"/>
      <c r="Q30" s="170"/>
      <c r="R30" s="170"/>
      <c r="S30" s="171"/>
      <c r="T30" s="169" t="s">
        <v>184</v>
      </c>
      <c r="U30" s="170"/>
      <c r="V30" s="170"/>
      <c r="W30" s="170"/>
      <c r="X30" s="170"/>
      <c r="Y30" s="171"/>
    </row>
    <row r="31" spans="1:25" s="41" customFormat="1" ht="30" customHeight="1">
      <c r="A31" s="159"/>
      <c r="B31" s="55" t="s">
        <v>5</v>
      </c>
      <c r="C31" s="42" t="s">
        <v>147</v>
      </c>
      <c r="D31" s="55" t="s">
        <v>148</v>
      </c>
      <c r="E31" s="42" t="s">
        <v>149</v>
      </c>
      <c r="F31" s="55" t="s">
        <v>150</v>
      </c>
      <c r="G31" s="56" t="s">
        <v>151</v>
      </c>
      <c r="H31" s="55" t="s">
        <v>5</v>
      </c>
      <c r="I31" s="42" t="s">
        <v>147</v>
      </c>
      <c r="J31" s="55" t="s">
        <v>148</v>
      </c>
      <c r="K31" s="42" t="s">
        <v>149</v>
      </c>
      <c r="L31" s="55" t="s">
        <v>150</v>
      </c>
      <c r="M31" s="56" t="s">
        <v>151</v>
      </c>
      <c r="N31" s="55" t="s">
        <v>5</v>
      </c>
      <c r="O31" s="42" t="s">
        <v>147</v>
      </c>
      <c r="P31" s="55" t="s">
        <v>148</v>
      </c>
      <c r="Q31" s="42" t="s">
        <v>149</v>
      </c>
      <c r="R31" s="55" t="s">
        <v>150</v>
      </c>
      <c r="S31" s="56" t="s">
        <v>151</v>
      </c>
      <c r="T31" s="55" t="s">
        <v>5</v>
      </c>
      <c r="U31" s="42" t="s">
        <v>147</v>
      </c>
      <c r="V31" s="55" t="s">
        <v>148</v>
      </c>
      <c r="W31" s="42" t="s">
        <v>149</v>
      </c>
      <c r="X31" s="55" t="s">
        <v>150</v>
      </c>
      <c r="Y31" s="56" t="s">
        <v>151</v>
      </c>
    </row>
    <row r="32" spans="1:25" ht="30" customHeight="1">
      <c r="A32" s="32" t="s">
        <v>131</v>
      </c>
      <c r="B32" s="43">
        <f aca="true" t="shared" si="5" ref="B32:G32">SUM(B34:B43)</f>
        <v>65117</v>
      </c>
      <c r="C32" s="43">
        <f t="shared" si="5"/>
        <v>11945</v>
      </c>
      <c r="D32" s="43">
        <f t="shared" si="5"/>
        <v>48</v>
      </c>
      <c r="E32" s="43">
        <f t="shared" si="5"/>
        <v>505</v>
      </c>
      <c r="F32" s="43">
        <f t="shared" si="5"/>
        <v>14462</v>
      </c>
      <c r="G32" s="47">
        <f t="shared" si="5"/>
        <v>38157</v>
      </c>
      <c r="H32" s="43">
        <f aca="true" t="shared" si="6" ref="H32:S32">SUM(H34:H43)</f>
        <v>64908</v>
      </c>
      <c r="I32" s="43">
        <f t="shared" si="6"/>
        <v>11955</v>
      </c>
      <c r="J32" s="43">
        <f t="shared" si="6"/>
        <v>44</v>
      </c>
      <c r="K32" s="43">
        <f t="shared" si="6"/>
        <v>452</v>
      </c>
      <c r="L32" s="43">
        <f t="shared" si="6"/>
        <v>14668</v>
      </c>
      <c r="M32" s="43">
        <f t="shared" si="6"/>
        <v>37789</v>
      </c>
      <c r="N32" s="43">
        <f t="shared" si="6"/>
        <v>64972</v>
      </c>
      <c r="O32" s="43">
        <f t="shared" si="6"/>
        <v>11883</v>
      </c>
      <c r="P32" s="43">
        <f t="shared" si="6"/>
        <v>44</v>
      </c>
      <c r="Q32" s="43">
        <f t="shared" si="6"/>
        <v>441</v>
      </c>
      <c r="R32" s="43">
        <f t="shared" si="6"/>
        <v>14608</v>
      </c>
      <c r="S32" s="43">
        <f t="shared" si="6"/>
        <v>37996</v>
      </c>
      <c r="T32" s="43">
        <f aca="true" t="shared" si="7" ref="T32:Y32">SUM(T34:T43)</f>
        <v>64767</v>
      </c>
      <c r="U32" s="43">
        <f t="shared" si="7"/>
        <v>11859</v>
      </c>
      <c r="V32" s="43">
        <f t="shared" si="7"/>
        <v>52</v>
      </c>
      <c r="W32" s="43">
        <f t="shared" si="7"/>
        <v>391</v>
      </c>
      <c r="X32" s="43">
        <f t="shared" si="7"/>
        <v>14352</v>
      </c>
      <c r="Y32" s="43">
        <f t="shared" si="7"/>
        <v>38113</v>
      </c>
    </row>
    <row r="33" spans="1:25" ht="30" customHeight="1">
      <c r="A33" s="33"/>
      <c r="B33" s="45"/>
      <c r="C33" s="45"/>
      <c r="D33" s="44"/>
      <c r="E33" s="45"/>
      <c r="F33" s="57"/>
      <c r="G33" s="31"/>
      <c r="H33" s="45"/>
      <c r="I33" s="45"/>
      <c r="J33" s="44"/>
      <c r="K33" s="45"/>
      <c r="L33" s="57"/>
      <c r="M33" s="17"/>
      <c r="N33" s="45"/>
      <c r="O33" s="45"/>
      <c r="P33" s="44"/>
      <c r="Q33" s="45"/>
      <c r="R33" s="57"/>
      <c r="S33" s="17"/>
      <c r="T33" s="45"/>
      <c r="U33" s="45"/>
      <c r="V33" s="44"/>
      <c r="W33" s="45"/>
      <c r="X33" s="57"/>
      <c r="Y33" s="17"/>
    </row>
    <row r="34" spans="1:25" ht="30" customHeight="1">
      <c r="A34" s="32" t="s">
        <v>132</v>
      </c>
      <c r="B34" s="43">
        <f>SUM(C34:G34)</f>
        <v>19011</v>
      </c>
      <c r="C34" s="45">
        <v>3732</v>
      </c>
      <c r="D34" s="44">
        <v>10</v>
      </c>
      <c r="E34" s="45">
        <v>100</v>
      </c>
      <c r="F34" s="57">
        <v>3517</v>
      </c>
      <c r="G34" s="45">
        <v>11652</v>
      </c>
      <c r="H34" s="43">
        <f>SUM(I34:M34)</f>
        <v>18954</v>
      </c>
      <c r="I34" s="45">
        <v>3677</v>
      </c>
      <c r="J34" s="44">
        <v>10</v>
      </c>
      <c r="K34" s="45">
        <v>100</v>
      </c>
      <c r="L34" s="57">
        <v>3532</v>
      </c>
      <c r="M34" s="45">
        <v>11635</v>
      </c>
      <c r="N34" s="43">
        <f>SUM(O34:S34)</f>
        <v>18952</v>
      </c>
      <c r="O34" s="45">
        <v>3677</v>
      </c>
      <c r="P34" s="44">
        <v>10</v>
      </c>
      <c r="Q34" s="45">
        <v>100</v>
      </c>
      <c r="R34" s="57">
        <v>3514</v>
      </c>
      <c r="S34" s="45">
        <v>11651</v>
      </c>
      <c r="T34" s="43">
        <f>SUM(U34:Y34)</f>
        <v>18877</v>
      </c>
      <c r="U34" s="45">
        <v>3653</v>
      </c>
      <c r="V34" s="44">
        <v>10</v>
      </c>
      <c r="W34" s="45">
        <v>100</v>
      </c>
      <c r="X34" s="57">
        <v>3340</v>
      </c>
      <c r="Y34" s="45">
        <v>11774</v>
      </c>
    </row>
    <row r="35" spans="1:25" ht="30" customHeight="1">
      <c r="A35" s="32" t="s">
        <v>133</v>
      </c>
      <c r="B35" s="43">
        <f aca="true" t="shared" si="8" ref="B35:B43">SUM(C35:G35)</f>
        <v>9592</v>
      </c>
      <c r="C35" s="45">
        <v>821</v>
      </c>
      <c r="D35" s="44"/>
      <c r="E35" s="45">
        <v>59</v>
      </c>
      <c r="F35" s="57">
        <v>2337</v>
      </c>
      <c r="G35" s="45">
        <v>6375</v>
      </c>
      <c r="H35" s="43">
        <f aca="true" t="shared" si="9" ref="H35:H43">SUM(I35:M35)</f>
        <v>9585</v>
      </c>
      <c r="I35" s="45">
        <v>821</v>
      </c>
      <c r="J35" s="44">
        <v>0</v>
      </c>
      <c r="K35" s="45">
        <v>59</v>
      </c>
      <c r="L35" s="57">
        <v>2373</v>
      </c>
      <c r="M35" s="45">
        <v>6332</v>
      </c>
      <c r="N35" s="43">
        <f aca="true" t="shared" si="10" ref="N35:N43">SUM(O35:S35)</f>
        <v>9484</v>
      </c>
      <c r="O35" s="45">
        <v>796</v>
      </c>
      <c r="P35" s="44">
        <v>0</v>
      </c>
      <c r="Q35" s="45">
        <v>60</v>
      </c>
      <c r="R35" s="57">
        <v>2333</v>
      </c>
      <c r="S35" s="45">
        <v>6295</v>
      </c>
      <c r="T35" s="43">
        <f aca="true" t="shared" si="11" ref="T35:T43">SUM(U35:Y35)</f>
        <v>9393</v>
      </c>
      <c r="U35" s="45">
        <v>796</v>
      </c>
      <c r="V35" s="44">
        <v>8</v>
      </c>
      <c r="W35" s="45">
        <v>60</v>
      </c>
      <c r="X35" s="57">
        <v>2291</v>
      </c>
      <c r="Y35" s="45">
        <v>6238</v>
      </c>
    </row>
    <row r="36" spans="1:25" ht="30" customHeight="1">
      <c r="A36" s="32" t="s">
        <v>134</v>
      </c>
      <c r="B36" s="43">
        <f t="shared" si="8"/>
        <v>8017</v>
      </c>
      <c r="C36" s="45">
        <v>1482</v>
      </c>
      <c r="D36" s="44"/>
      <c r="E36" s="45">
        <v>200</v>
      </c>
      <c r="F36" s="57">
        <v>2226</v>
      </c>
      <c r="G36" s="45">
        <v>4109</v>
      </c>
      <c r="H36" s="43">
        <f t="shared" si="9"/>
        <v>8077</v>
      </c>
      <c r="I36" s="45">
        <v>1582</v>
      </c>
      <c r="J36" s="44">
        <v>0</v>
      </c>
      <c r="K36" s="45">
        <v>160</v>
      </c>
      <c r="L36" s="57">
        <v>2166</v>
      </c>
      <c r="M36" s="45">
        <v>4169</v>
      </c>
      <c r="N36" s="43">
        <f t="shared" si="10"/>
        <v>8116</v>
      </c>
      <c r="O36" s="45">
        <v>1582</v>
      </c>
      <c r="P36" s="44">
        <v>0</v>
      </c>
      <c r="Q36" s="45">
        <v>148</v>
      </c>
      <c r="R36" s="57">
        <v>2175</v>
      </c>
      <c r="S36" s="45">
        <v>4211</v>
      </c>
      <c r="T36" s="43">
        <f t="shared" si="11"/>
        <v>8149</v>
      </c>
      <c r="U36" s="45">
        <v>1582</v>
      </c>
      <c r="V36" s="44">
        <v>0</v>
      </c>
      <c r="W36" s="45">
        <v>148</v>
      </c>
      <c r="X36" s="57">
        <v>2121</v>
      </c>
      <c r="Y36" s="45">
        <v>4298</v>
      </c>
    </row>
    <row r="37" spans="1:25" ht="30" customHeight="1">
      <c r="A37" s="32" t="s">
        <v>135</v>
      </c>
      <c r="B37" s="43">
        <f t="shared" si="8"/>
        <v>7688</v>
      </c>
      <c r="C37" s="45">
        <v>1530</v>
      </c>
      <c r="D37" s="44">
        <v>6</v>
      </c>
      <c r="E37" s="45"/>
      <c r="F37" s="57">
        <v>1558</v>
      </c>
      <c r="G37" s="45">
        <v>4594</v>
      </c>
      <c r="H37" s="43">
        <f t="shared" si="9"/>
        <v>7584</v>
      </c>
      <c r="I37" s="45">
        <v>1530</v>
      </c>
      <c r="J37" s="44">
        <v>6</v>
      </c>
      <c r="K37" s="45">
        <v>0</v>
      </c>
      <c r="L37" s="57">
        <v>1562</v>
      </c>
      <c r="M37" s="45">
        <v>4486</v>
      </c>
      <c r="N37" s="43">
        <f t="shared" si="10"/>
        <v>7632</v>
      </c>
      <c r="O37" s="45">
        <v>1491</v>
      </c>
      <c r="P37" s="44">
        <v>6</v>
      </c>
      <c r="Q37" s="45">
        <v>0</v>
      </c>
      <c r="R37" s="57">
        <v>1605</v>
      </c>
      <c r="S37" s="45">
        <v>4530</v>
      </c>
      <c r="T37" s="43">
        <f t="shared" si="11"/>
        <v>7614</v>
      </c>
      <c r="U37" s="45">
        <v>1491</v>
      </c>
      <c r="V37" s="44">
        <v>6</v>
      </c>
      <c r="W37" s="45">
        <v>0</v>
      </c>
      <c r="X37" s="57">
        <v>1560</v>
      </c>
      <c r="Y37" s="45">
        <v>4557</v>
      </c>
    </row>
    <row r="38" spans="1:25" ht="30" customHeight="1">
      <c r="A38" s="32" t="s">
        <v>152</v>
      </c>
      <c r="B38" s="43">
        <f t="shared" si="8"/>
        <v>4442</v>
      </c>
      <c r="C38" s="45">
        <v>847</v>
      </c>
      <c r="D38" s="44">
        <v>6</v>
      </c>
      <c r="E38" s="45">
        <v>50</v>
      </c>
      <c r="F38" s="57">
        <v>1248</v>
      </c>
      <c r="G38" s="45">
        <v>2291</v>
      </c>
      <c r="H38" s="43">
        <f t="shared" si="9"/>
        <v>4442</v>
      </c>
      <c r="I38" s="45">
        <v>847</v>
      </c>
      <c r="J38" s="44">
        <v>6</v>
      </c>
      <c r="K38" s="45">
        <v>50</v>
      </c>
      <c r="L38" s="57">
        <v>1293</v>
      </c>
      <c r="M38" s="45">
        <v>2246</v>
      </c>
      <c r="N38" s="43">
        <f t="shared" si="10"/>
        <v>4442</v>
      </c>
      <c r="O38" s="45">
        <v>847</v>
      </c>
      <c r="P38" s="44">
        <v>6</v>
      </c>
      <c r="Q38" s="45">
        <v>50</v>
      </c>
      <c r="R38" s="57">
        <v>1293</v>
      </c>
      <c r="S38" s="45">
        <v>2246</v>
      </c>
      <c r="T38" s="43">
        <f t="shared" si="11"/>
        <v>4471</v>
      </c>
      <c r="U38" s="45">
        <v>847</v>
      </c>
      <c r="V38" s="44">
        <v>6</v>
      </c>
      <c r="W38" s="45">
        <v>50</v>
      </c>
      <c r="X38" s="57">
        <v>1242</v>
      </c>
      <c r="Y38" s="45">
        <v>2326</v>
      </c>
    </row>
    <row r="39" spans="1:25" ht="30" customHeight="1">
      <c r="A39" s="32" t="s">
        <v>137</v>
      </c>
      <c r="B39" s="43">
        <f t="shared" si="8"/>
        <v>6792</v>
      </c>
      <c r="C39" s="45">
        <v>1311</v>
      </c>
      <c r="D39" s="44">
        <v>6</v>
      </c>
      <c r="E39" s="45"/>
      <c r="F39" s="57">
        <v>1427</v>
      </c>
      <c r="G39" s="45">
        <v>4048</v>
      </c>
      <c r="H39" s="43">
        <f t="shared" si="9"/>
        <v>6787</v>
      </c>
      <c r="I39" s="45">
        <v>1311</v>
      </c>
      <c r="J39" s="44">
        <v>6</v>
      </c>
      <c r="K39" s="45">
        <v>0</v>
      </c>
      <c r="L39" s="57">
        <v>1427</v>
      </c>
      <c r="M39" s="45">
        <v>4043</v>
      </c>
      <c r="N39" s="43">
        <f t="shared" si="10"/>
        <v>6745</v>
      </c>
      <c r="O39" s="45">
        <v>1311</v>
      </c>
      <c r="P39" s="44">
        <v>6</v>
      </c>
      <c r="Q39" s="45">
        <v>0</v>
      </c>
      <c r="R39" s="57">
        <v>1377</v>
      </c>
      <c r="S39" s="45">
        <v>4051</v>
      </c>
      <c r="T39" s="43">
        <f t="shared" si="11"/>
        <v>6697</v>
      </c>
      <c r="U39" s="45">
        <v>1311</v>
      </c>
      <c r="V39" s="44">
        <v>6</v>
      </c>
      <c r="W39" s="45">
        <v>0</v>
      </c>
      <c r="X39" s="57">
        <v>1376</v>
      </c>
      <c r="Y39" s="45">
        <v>4004</v>
      </c>
    </row>
    <row r="40" spans="1:25" ht="30" customHeight="1">
      <c r="A40" s="32" t="s">
        <v>138</v>
      </c>
      <c r="B40" s="43">
        <f t="shared" si="8"/>
        <v>3528</v>
      </c>
      <c r="C40" s="45">
        <v>918</v>
      </c>
      <c r="D40" s="44">
        <v>4</v>
      </c>
      <c r="E40" s="45"/>
      <c r="F40" s="57">
        <v>634</v>
      </c>
      <c r="G40" s="45">
        <v>1972</v>
      </c>
      <c r="H40" s="43">
        <f t="shared" si="9"/>
        <v>3518</v>
      </c>
      <c r="I40" s="45">
        <v>918</v>
      </c>
      <c r="J40" s="44">
        <v>4</v>
      </c>
      <c r="K40" s="45">
        <v>0</v>
      </c>
      <c r="L40" s="57">
        <v>653</v>
      </c>
      <c r="M40" s="45">
        <v>1943</v>
      </c>
      <c r="N40" s="43">
        <f t="shared" si="10"/>
        <v>3618</v>
      </c>
      <c r="O40" s="45">
        <v>918</v>
      </c>
      <c r="P40" s="44">
        <v>4</v>
      </c>
      <c r="Q40" s="45">
        <v>0</v>
      </c>
      <c r="R40" s="57">
        <v>653</v>
      </c>
      <c r="S40" s="45">
        <v>2043</v>
      </c>
      <c r="T40" s="43">
        <f t="shared" si="11"/>
        <v>3646</v>
      </c>
      <c r="U40" s="45">
        <v>918</v>
      </c>
      <c r="V40" s="44">
        <v>4</v>
      </c>
      <c r="W40" s="45">
        <v>0</v>
      </c>
      <c r="X40" s="57">
        <v>652</v>
      </c>
      <c r="Y40" s="45">
        <v>2072</v>
      </c>
    </row>
    <row r="41" spans="1:25" ht="30" customHeight="1">
      <c r="A41" s="32" t="s">
        <v>139</v>
      </c>
      <c r="B41" s="43">
        <f t="shared" si="8"/>
        <v>2411</v>
      </c>
      <c r="C41" s="45">
        <v>645</v>
      </c>
      <c r="D41" s="44">
        <v>8</v>
      </c>
      <c r="E41" s="45">
        <v>20</v>
      </c>
      <c r="F41" s="57">
        <v>206</v>
      </c>
      <c r="G41" s="45">
        <v>1532</v>
      </c>
      <c r="H41" s="43">
        <f t="shared" si="9"/>
        <v>2349</v>
      </c>
      <c r="I41" s="45">
        <v>610</v>
      </c>
      <c r="J41" s="44">
        <v>4</v>
      </c>
      <c r="K41" s="45">
        <v>7</v>
      </c>
      <c r="L41" s="57">
        <v>301</v>
      </c>
      <c r="M41" s="45">
        <v>1427</v>
      </c>
      <c r="N41" s="43">
        <f t="shared" si="10"/>
        <v>2341</v>
      </c>
      <c r="O41" s="45">
        <v>602</v>
      </c>
      <c r="P41" s="44">
        <v>4</v>
      </c>
      <c r="Q41" s="45">
        <v>7</v>
      </c>
      <c r="R41" s="57">
        <v>301</v>
      </c>
      <c r="S41" s="45">
        <v>1427</v>
      </c>
      <c r="T41" s="43">
        <f t="shared" si="11"/>
        <v>2280</v>
      </c>
      <c r="U41" s="45">
        <v>602</v>
      </c>
      <c r="V41" s="44">
        <v>4</v>
      </c>
      <c r="W41" s="45">
        <v>7</v>
      </c>
      <c r="X41" s="57">
        <v>301</v>
      </c>
      <c r="Y41" s="45">
        <v>1366</v>
      </c>
    </row>
    <row r="42" spans="1:25" ht="30" customHeight="1">
      <c r="A42" s="32" t="s">
        <v>140</v>
      </c>
      <c r="B42" s="43">
        <f t="shared" si="8"/>
        <v>1559</v>
      </c>
      <c r="C42" s="45">
        <v>266</v>
      </c>
      <c r="D42" s="44">
        <v>4</v>
      </c>
      <c r="E42" s="45">
        <v>50</v>
      </c>
      <c r="F42" s="57">
        <v>381</v>
      </c>
      <c r="G42" s="45">
        <v>858</v>
      </c>
      <c r="H42" s="43">
        <f t="shared" si="9"/>
        <v>1535</v>
      </c>
      <c r="I42" s="45">
        <v>266</v>
      </c>
      <c r="J42" s="44">
        <v>4</v>
      </c>
      <c r="K42" s="45">
        <v>50</v>
      </c>
      <c r="L42" s="57">
        <v>381</v>
      </c>
      <c r="M42" s="45">
        <v>834</v>
      </c>
      <c r="N42" s="43">
        <f t="shared" si="10"/>
        <v>1565</v>
      </c>
      <c r="O42" s="45">
        <v>266</v>
      </c>
      <c r="P42" s="44">
        <v>4</v>
      </c>
      <c r="Q42" s="45">
        <v>50</v>
      </c>
      <c r="R42" s="57">
        <v>381</v>
      </c>
      <c r="S42" s="45">
        <v>864</v>
      </c>
      <c r="T42" s="43">
        <f t="shared" si="11"/>
        <v>1563</v>
      </c>
      <c r="U42" s="45">
        <v>266</v>
      </c>
      <c r="V42" s="44">
        <v>4</v>
      </c>
      <c r="W42" s="45">
        <v>0</v>
      </c>
      <c r="X42" s="57">
        <v>493</v>
      </c>
      <c r="Y42" s="45">
        <v>800</v>
      </c>
    </row>
    <row r="43" spans="1:25" ht="30" customHeight="1">
      <c r="A43" s="58" t="s">
        <v>141</v>
      </c>
      <c r="B43" s="49">
        <f t="shared" si="8"/>
        <v>2077</v>
      </c>
      <c r="C43" s="50">
        <v>393</v>
      </c>
      <c r="D43" s="51">
        <v>4</v>
      </c>
      <c r="E43" s="50">
        <v>26</v>
      </c>
      <c r="F43" s="59">
        <v>928</v>
      </c>
      <c r="G43" s="50">
        <v>726</v>
      </c>
      <c r="H43" s="49">
        <f t="shared" si="9"/>
        <v>2077</v>
      </c>
      <c r="I43" s="50">
        <v>393</v>
      </c>
      <c r="J43" s="51">
        <v>4</v>
      </c>
      <c r="K43" s="50">
        <v>26</v>
      </c>
      <c r="L43" s="59">
        <v>980</v>
      </c>
      <c r="M43" s="50">
        <v>674</v>
      </c>
      <c r="N43" s="49">
        <f t="shared" si="10"/>
        <v>2077</v>
      </c>
      <c r="O43" s="50">
        <v>393</v>
      </c>
      <c r="P43" s="51">
        <v>4</v>
      </c>
      <c r="Q43" s="50">
        <v>26</v>
      </c>
      <c r="R43" s="59">
        <v>976</v>
      </c>
      <c r="S43" s="50">
        <v>678</v>
      </c>
      <c r="T43" s="49">
        <f t="shared" si="11"/>
        <v>2077</v>
      </c>
      <c r="U43" s="50">
        <v>393</v>
      </c>
      <c r="V43" s="51">
        <v>4</v>
      </c>
      <c r="W43" s="50">
        <v>26</v>
      </c>
      <c r="X43" s="59">
        <v>976</v>
      </c>
      <c r="Y43" s="50">
        <v>678</v>
      </c>
    </row>
    <row r="44" spans="1:21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54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54"/>
      <c r="L45" s="3"/>
      <c r="M45" s="3"/>
      <c r="N45" s="3"/>
      <c r="O45" s="3"/>
      <c r="P45" s="3"/>
      <c r="Q45" s="3"/>
      <c r="R45" s="3"/>
      <c r="S45" s="3"/>
      <c r="T45" s="3"/>
      <c r="U45" s="3"/>
    </row>
  </sheetData>
  <mergeCells count="26">
    <mergeCell ref="F4:F5"/>
    <mergeCell ref="G4:G5"/>
    <mergeCell ref="H4:H5"/>
    <mergeCell ref="I4:I5"/>
    <mergeCell ref="J4:J5"/>
    <mergeCell ref="K4:K5"/>
    <mergeCell ref="L4:L5"/>
    <mergeCell ref="T30:Y30"/>
    <mergeCell ref="M4:M5"/>
    <mergeCell ref="O4:O5"/>
    <mergeCell ref="P4:P5"/>
    <mergeCell ref="Q4:Q5"/>
    <mergeCell ref="A3:A5"/>
    <mergeCell ref="A30:A31"/>
    <mergeCell ref="N3:Q3"/>
    <mergeCell ref="F3:I3"/>
    <mergeCell ref="J3:M3"/>
    <mergeCell ref="N30:S30"/>
    <mergeCell ref="H30:M30"/>
    <mergeCell ref="B30:G30"/>
    <mergeCell ref="N4:N5"/>
    <mergeCell ref="B3:E3"/>
    <mergeCell ref="B4:B5"/>
    <mergeCell ref="C4:C5"/>
    <mergeCell ref="D4:D5"/>
    <mergeCell ref="E4:E5"/>
  </mergeCells>
  <printOptions/>
  <pageMargins left="0.7874015748031497" right="0.5905511811023623" top="0.8661417322834646" bottom="0.984251968503937" header="0.5118110236220472" footer="0.5118110236220472"/>
  <pageSetup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7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50390625" style="98" bestFit="1" customWidth="1"/>
    <col min="2" max="2" width="9.125" style="67" bestFit="1" customWidth="1"/>
    <col min="3" max="6" width="7.50390625" style="68" customWidth="1"/>
    <col min="7" max="7" width="9.00390625" style="68" customWidth="1"/>
    <col min="8" max="11" width="7.50390625" style="68" customWidth="1"/>
    <col min="12" max="16384" width="9.50390625" style="67" customWidth="1"/>
  </cols>
  <sheetData>
    <row r="1" ht="23.25" customHeight="1">
      <c r="A1" s="66" t="s">
        <v>0</v>
      </c>
    </row>
    <row r="2" spans="1:11" ht="18" customHeight="1">
      <c r="A2" s="183"/>
      <c r="B2" s="183" t="s">
        <v>1</v>
      </c>
      <c r="C2" s="180" t="s">
        <v>2</v>
      </c>
      <c r="D2" s="181"/>
      <c r="E2" s="181"/>
      <c r="F2" s="181"/>
      <c r="G2" s="182"/>
      <c r="H2" s="179" t="s">
        <v>3</v>
      </c>
      <c r="I2" s="179"/>
      <c r="J2" s="179"/>
      <c r="K2" s="174" t="s">
        <v>4</v>
      </c>
    </row>
    <row r="3" spans="1:11" s="70" customFormat="1" ht="18" customHeight="1">
      <c r="A3" s="184"/>
      <c r="B3" s="184"/>
      <c r="C3" s="172" t="s">
        <v>5</v>
      </c>
      <c r="D3" s="174" t="s">
        <v>6</v>
      </c>
      <c r="E3" s="174" t="s">
        <v>7</v>
      </c>
      <c r="F3" s="180" t="s">
        <v>8</v>
      </c>
      <c r="G3" s="182"/>
      <c r="H3" s="172" t="s">
        <v>5</v>
      </c>
      <c r="I3" s="177" t="s">
        <v>9</v>
      </c>
      <c r="J3" s="172" t="s">
        <v>10</v>
      </c>
      <c r="K3" s="175"/>
    </row>
    <row r="4" spans="1:11" s="70" customFormat="1" ht="24.75" customHeight="1">
      <c r="A4" s="185"/>
      <c r="B4" s="185"/>
      <c r="C4" s="173"/>
      <c r="D4" s="173"/>
      <c r="E4" s="173"/>
      <c r="F4" s="71" t="s">
        <v>5</v>
      </c>
      <c r="G4" s="72" t="s">
        <v>11</v>
      </c>
      <c r="H4" s="173"/>
      <c r="I4" s="178"/>
      <c r="J4" s="173"/>
      <c r="K4" s="176"/>
    </row>
    <row r="5" spans="1:11" s="70" customFormat="1" ht="21" customHeight="1">
      <c r="A5" s="73"/>
      <c r="B5" s="74" t="s">
        <v>12</v>
      </c>
      <c r="C5" s="75">
        <f>SUM(D5:F5)</f>
        <v>354</v>
      </c>
      <c r="D5" s="75">
        <f>SUM(D6,D16,D20,D28,D35,D43,D49,D59,D67,D71)</f>
        <v>32</v>
      </c>
      <c r="E5" s="75">
        <f>SUM(E6,E16,E20,E28,E35,E43,E49,E59,E67,E71)</f>
        <v>0</v>
      </c>
      <c r="F5" s="75">
        <f>SUM(F6,F16,F20,F28,F35,F43,F49,F59,F67,F71)</f>
        <v>322</v>
      </c>
      <c r="G5" s="75">
        <f>SUM(G6,G16,G20,G28,G35,G43,G49,G59,G67,G71)</f>
        <v>167</v>
      </c>
      <c r="H5" s="75">
        <f>SUM(I5:J5)</f>
        <v>4891</v>
      </c>
      <c r="I5" s="75">
        <f>SUM(I6,I16,I20,I28,I35,I43,I49,I59,I67,I71)</f>
        <v>366</v>
      </c>
      <c r="J5" s="75">
        <f>SUM(J6,J16,J20,J28,J35,J43,J49,J59,J67,J71)</f>
        <v>4525</v>
      </c>
      <c r="K5" s="75">
        <f>SUM(K6,K16,K20,K28,K35,K43,K49,K59,K67,K71)</f>
        <v>2910</v>
      </c>
    </row>
    <row r="6" spans="1:11" s="70" customFormat="1" ht="16.5" customHeight="1">
      <c r="A6" s="76" t="s">
        <v>13</v>
      </c>
      <c r="B6" s="77" t="s">
        <v>13</v>
      </c>
      <c r="C6" s="78">
        <f>SUM(D6:F6)</f>
        <v>108</v>
      </c>
      <c r="D6" s="78">
        <f>SUM(D7:D15)</f>
        <v>11</v>
      </c>
      <c r="E6" s="78">
        <f>SUM(E7:E15)</f>
        <v>0</v>
      </c>
      <c r="F6" s="78">
        <f>SUM(F7:F15)</f>
        <v>97</v>
      </c>
      <c r="G6" s="78">
        <f>SUM(G7:G15)</f>
        <v>42</v>
      </c>
      <c r="H6" s="78">
        <f aca="true" t="shared" si="0" ref="H6:H59">SUM(I6:J6)</f>
        <v>1567</v>
      </c>
      <c r="I6" s="78">
        <f>SUM(I7:I15)</f>
        <v>94</v>
      </c>
      <c r="J6" s="78">
        <f>SUM(J7:J15)</f>
        <v>1473</v>
      </c>
      <c r="K6" s="78">
        <f>SUM(K7:K15)</f>
        <v>908</v>
      </c>
    </row>
    <row r="7" spans="1:11" ht="16.5" customHeight="1">
      <c r="A7" s="79"/>
      <c r="B7" s="79" t="s">
        <v>14</v>
      </c>
      <c r="C7" s="80">
        <f aca="true" t="shared" si="1" ref="C7:C60">SUM(D7:F7)</f>
        <v>5</v>
      </c>
      <c r="D7" s="80">
        <v>0</v>
      </c>
      <c r="E7" s="80">
        <v>0</v>
      </c>
      <c r="F7" s="80">
        <v>5</v>
      </c>
      <c r="G7" s="80">
        <v>3</v>
      </c>
      <c r="H7" s="80">
        <f t="shared" si="0"/>
        <v>214</v>
      </c>
      <c r="I7" s="80">
        <v>19</v>
      </c>
      <c r="J7" s="80">
        <v>195</v>
      </c>
      <c r="K7" s="80">
        <v>129</v>
      </c>
    </row>
    <row r="8" spans="1:11" ht="16.5" customHeight="1">
      <c r="A8" s="79"/>
      <c r="B8" s="79" t="s">
        <v>15</v>
      </c>
      <c r="C8" s="80">
        <f t="shared" si="1"/>
        <v>8</v>
      </c>
      <c r="D8" s="80">
        <v>0</v>
      </c>
      <c r="E8" s="80">
        <v>0</v>
      </c>
      <c r="F8" s="80">
        <v>8</v>
      </c>
      <c r="G8" s="80">
        <v>5</v>
      </c>
      <c r="H8" s="80">
        <f t="shared" si="0"/>
        <v>167</v>
      </c>
      <c r="I8" s="80">
        <v>9</v>
      </c>
      <c r="J8" s="80">
        <v>158</v>
      </c>
      <c r="K8" s="80">
        <v>87</v>
      </c>
    </row>
    <row r="9" spans="1:11" ht="16.5" customHeight="1">
      <c r="A9" s="79"/>
      <c r="B9" s="79" t="s">
        <v>16</v>
      </c>
      <c r="C9" s="80">
        <f t="shared" si="1"/>
        <v>11</v>
      </c>
      <c r="D9" s="80">
        <v>1</v>
      </c>
      <c r="E9" s="80">
        <v>0</v>
      </c>
      <c r="F9" s="80">
        <v>10</v>
      </c>
      <c r="G9" s="80">
        <v>4</v>
      </c>
      <c r="H9" s="80">
        <f t="shared" si="0"/>
        <v>140</v>
      </c>
      <c r="I9" s="80">
        <v>9</v>
      </c>
      <c r="J9" s="80">
        <v>131</v>
      </c>
      <c r="K9" s="80">
        <v>72</v>
      </c>
    </row>
    <row r="10" spans="1:11" ht="16.5" customHeight="1">
      <c r="A10" s="79"/>
      <c r="B10" s="79" t="s">
        <v>17</v>
      </c>
      <c r="C10" s="80">
        <f t="shared" si="1"/>
        <v>9</v>
      </c>
      <c r="D10" s="80">
        <v>0</v>
      </c>
      <c r="E10" s="80">
        <v>0</v>
      </c>
      <c r="F10" s="80">
        <v>9</v>
      </c>
      <c r="G10" s="80">
        <v>5</v>
      </c>
      <c r="H10" s="80">
        <f t="shared" si="0"/>
        <v>138</v>
      </c>
      <c r="I10" s="80">
        <v>6</v>
      </c>
      <c r="J10" s="80">
        <v>132</v>
      </c>
      <c r="K10" s="80">
        <v>74</v>
      </c>
    </row>
    <row r="11" spans="1:14" ht="16.5" customHeight="1">
      <c r="A11" s="79"/>
      <c r="B11" s="79" t="s">
        <v>18</v>
      </c>
      <c r="C11" s="80">
        <f t="shared" si="1"/>
        <v>12</v>
      </c>
      <c r="D11" s="80">
        <v>0</v>
      </c>
      <c r="E11" s="80">
        <v>0</v>
      </c>
      <c r="F11" s="80">
        <v>12</v>
      </c>
      <c r="G11" s="80">
        <v>6</v>
      </c>
      <c r="H11" s="80">
        <f t="shared" si="0"/>
        <v>138</v>
      </c>
      <c r="I11" s="80">
        <v>12</v>
      </c>
      <c r="J11" s="80">
        <v>126</v>
      </c>
      <c r="K11" s="80">
        <v>80</v>
      </c>
      <c r="N11" s="81"/>
    </row>
    <row r="12" spans="1:14" ht="16.5" customHeight="1">
      <c r="A12" s="79"/>
      <c r="B12" s="79" t="s">
        <v>19</v>
      </c>
      <c r="C12" s="80">
        <f t="shared" si="1"/>
        <v>6</v>
      </c>
      <c r="D12" s="80">
        <v>0</v>
      </c>
      <c r="E12" s="80">
        <v>0</v>
      </c>
      <c r="F12" s="80">
        <v>6</v>
      </c>
      <c r="G12" s="80">
        <v>3</v>
      </c>
      <c r="H12" s="80">
        <f t="shared" si="0"/>
        <v>168</v>
      </c>
      <c r="I12" s="80">
        <v>9</v>
      </c>
      <c r="J12" s="80">
        <v>159</v>
      </c>
      <c r="K12" s="80">
        <v>102</v>
      </c>
      <c r="N12" s="82"/>
    </row>
    <row r="13" spans="1:14" ht="16.5" customHeight="1">
      <c r="A13" s="79"/>
      <c r="B13" s="79" t="s">
        <v>20</v>
      </c>
      <c r="C13" s="80">
        <f t="shared" si="1"/>
        <v>19</v>
      </c>
      <c r="D13" s="80">
        <v>4</v>
      </c>
      <c r="E13" s="80">
        <v>0</v>
      </c>
      <c r="F13" s="80">
        <v>15</v>
      </c>
      <c r="G13" s="80">
        <v>7</v>
      </c>
      <c r="H13" s="80">
        <f t="shared" si="0"/>
        <v>142</v>
      </c>
      <c r="I13" s="80">
        <v>13</v>
      </c>
      <c r="J13" s="80">
        <v>129</v>
      </c>
      <c r="K13" s="80">
        <v>101</v>
      </c>
      <c r="N13" s="83"/>
    </row>
    <row r="14" spans="1:14" ht="16.5" customHeight="1">
      <c r="A14" s="79"/>
      <c r="B14" s="79" t="s">
        <v>21</v>
      </c>
      <c r="C14" s="80">
        <f t="shared" si="1"/>
        <v>21</v>
      </c>
      <c r="D14" s="80">
        <v>0</v>
      </c>
      <c r="E14" s="80">
        <v>0</v>
      </c>
      <c r="F14" s="80">
        <v>21</v>
      </c>
      <c r="G14" s="80">
        <v>5</v>
      </c>
      <c r="H14" s="80">
        <f t="shared" si="0"/>
        <v>296</v>
      </c>
      <c r="I14" s="80">
        <v>9</v>
      </c>
      <c r="J14" s="80">
        <v>287</v>
      </c>
      <c r="K14" s="80">
        <v>181</v>
      </c>
      <c r="N14" s="81"/>
    </row>
    <row r="15" spans="1:11" ht="16.5" customHeight="1">
      <c r="A15" s="84"/>
      <c r="B15" s="84" t="s">
        <v>22</v>
      </c>
      <c r="C15" s="85">
        <f t="shared" si="1"/>
        <v>17</v>
      </c>
      <c r="D15" s="85">
        <v>6</v>
      </c>
      <c r="E15" s="85">
        <v>0</v>
      </c>
      <c r="F15" s="85">
        <v>11</v>
      </c>
      <c r="G15" s="85">
        <v>4</v>
      </c>
      <c r="H15" s="85">
        <f t="shared" si="0"/>
        <v>164</v>
      </c>
      <c r="I15" s="85">
        <v>8</v>
      </c>
      <c r="J15" s="85">
        <v>156</v>
      </c>
      <c r="K15" s="85">
        <v>82</v>
      </c>
    </row>
    <row r="16" spans="1:11" ht="16.5" customHeight="1">
      <c r="A16" s="86" t="s">
        <v>23</v>
      </c>
      <c r="B16" s="76"/>
      <c r="C16" s="78">
        <f t="shared" si="1"/>
        <v>52</v>
      </c>
      <c r="D16" s="78">
        <f>SUM(D17:D19)</f>
        <v>2</v>
      </c>
      <c r="E16" s="78">
        <f>SUM(E17:E19)</f>
        <v>0</v>
      </c>
      <c r="F16" s="78">
        <f>SUM(F17:F19)</f>
        <v>50</v>
      </c>
      <c r="G16" s="78">
        <f>SUM(G17:G19)</f>
        <v>32</v>
      </c>
      <c r="H16" s="78">
        <f t="shared" si="0"/>
        <v>1057</v>
      </c>
      <c r="I16" s="78">
        <f>SUM(I17:I19)</f>
        <v>61</v>
      </c>
      <c r="J16" s="78">
        <f>SUM(J17:J19)</f>
        <v>996</v>
      </c>
      <c r="K16" s="78">
        <f>SUM(K17:K19)</f>
        <v>584</v>
      </c>
    </row>
    <row r="17" spans="1:11" ht="16.5" customHeight="1">
      <c r="A17" s="87" t="s">
        <v>24</v>
      </c>
      <c r="B17" s="88" t="s">
        <v>25</v>
      </c>
      <c r="C17" s="89">
        <f t="shared" si="1"/>
        <v>26</v>
      </c>
      <c r="D17" s="89">
        <v>0</v>
      </c>
      <c r="E17" s="89">
        <v>0</v>
      </c>
      <c r="F17" s="89">
        <v>26</v>
      </c>
      <c r="G17" s="89">
        <v>18</v>
      </c>
      <c r="H17" s="89">
        <f t="shared" si="0"/>
        <v>490</v>
      </c>
      <c r="I17" s="89">
        <v>31</v>
      </c>
      <c r="J17" s="89">
        <v>459</v>
      </c>
      <c r="K17" s="89">
        <v>247</v>
      </c>
    </row>
    <row r="18" spans="1:11" ht="16.5" customHeight="1">
      <c r="A18" s="87" t="s">
        <v>26</v>
      </c>
      <c r="B18" s="88" t="s">
        <v>27</v>
      </c>
      <c r="C18" s="89">
        <f t="shared" si="1"/>
        <v>23</v>
      </c>
      <c r="D18" s="89">
        <v>2</v>
      </c>
      <c r="E18" s="89">
        <v>0</v>
      </c>
      <c r="F18" s="89">
        <v>21</v>
      </c>
      <c r="G18" s="89">
        <v>14</v>
      </c>
      <c r="H18" s="89">
        <f t="shared" si="0"/>
        <v>450</v>
      </c>
      <c r="I18" s="89">
        <v>24</v>
      </c>
      <c r="J18" s="89">
        <v>426</v>
      </c>
      <c r="K18" s="89">
        <v>272</v>
      </c>
    </row>
    <row r="19" spans="1:11" ht="16.5" customHeight="1">
      <c r="A19" s="90" t="s">
        <v>28</v>
      </c>
      <c r="B19" s="91" t="s">
        <v>29</v>
      </c>
      <c r="C19" s="92">
        <f t="shared" si="1"/>
        <v>3</v>
      </c>
      <c r="D19" s="92">
        <v>0</v>
      </c>
      <c r="E19" s="92">
        <v>0</v>
      </c>
      <c r="F19" s="92">
        <v>3</v>
      </c>
      <c r="G19" s="92">
        <v>0</v>
      </c>
      <c r="H19" s="92">
        <f t="shared" si="0"/>
        <v>117</v>
      </c>
      <c r="I19" s="92">
        <v>6</v>
      </c>
      <c r="J19" s="92">
        <v>111</v>
      </c>
      <c r="K19" s="92">
        <v>65</v>
      </c>
    </row>
    <row r="20" spans="1:11" ht="16.5" customHeight="1">
      <c r="A20" s="93" t="s">
        <v>185</v>
      </c>
      <c r="B20" s="79"/>
      <c r="C20" s="80">
        <f t="shared" si="1"/>
        <v>34</v>
      </c>
      <c r="D20" s="80">
        <f>SUM(D25,D21)</f>
        <v>4</v>
      </c>
      <c r="E20" s="80">
        <f>SUM(E25,E21)</f>
        <v>0</v>
      </c>
      <c r="F20" s="80">
        <f>SUM(F25,F21)</f>
        <v>30</v>
      </c>
      <c r="G20" s="80">
        <f>SUM(G25,G21)</f>
        <v>15</v>
      </c>
      <c r="H20" s="80">
        <f t="shared" si="0"/>
        <v>551</v>
      </c>
      <c r="I20" s="80">
        <f>SUM(I25,I21)</f>
        <v>35</v>
      </c>
      <c r="J20" s="80">
        <f>SUM(J25,J21)</f>
        <v>516</v>
      </c>
      <c r="K20" s="80">
        <f>SUM(K25,K21)</f>
        <v>348</v>
      </c>
    </row>
    <row r="21" spans="1:11" ht="16.5" customHeight="1">
      <c r="A21" s="94" t="s">
        <v>30</v>
      </c>
      <c r="B21" s="94"/>
      <c r="C21" s="95">
        <f t="shared" si="1"/>
        <v>19</v>
      </c>
      <c r="D21" s="95">
        <f>SUM(D22:D24)</f>
        <v>0</v>
      </c>
      <c r="E21" s="95">
        <f>SUM(E22:E24)</f>
        <v>0</v>
      </c>
      <c r="F21" s="95">
        <f>SUM(F22:F24)</f>
        <v>19</v>
      </c>
      <c r="G21" s="95">
        <f>SUM(G22:G24)</f>
        <v>9</v>
      </c>
      <c r="H21" s="95">
        <f t="shared" si="0"/>
        <v>286</v>
      </c>
      <c r="I21" s="95">
        <f>SUM(I22:I24)</f>
        <v>15</v>
      </c>
      <c r="J21" s="95">
        <f>SUM(J22:J24)</f>
        <v>271</v>
      </c>
      <c r="K21" s="95">
        <f>SUM(K22:K24)</f>
        <v>177</v>
      </c>
    </row>
    <row r="22" spans="1:11" ht="16.5" customHeight="1">
      <c r="A22" s="79"/>
      <c r="B22" s="79" t="s">
        <v>31</v>
      </c>
      <c r="C22" s="80">
        <f t="shared" si="1"/>
        <v>9</v>
      </c>
      <c r="D22" s="80">
        <v>0</v>
      </c>
      <c r="E22" s="80">
        <v>0</v>
      </c>
      <c r="F22" s="80">
        <v>9</v>
      </c>
      <c r="G22" s="80">
        <v>3</v>
      </c>
      <c r="H22" s="80">
        <f t="shared" si="0"/>
        <v>167</v>
      </c>
      <c r="I22" s="80">
        <v>10</v>
      </c>
      <c r="J22" s="80">
        <v>157</v>
      </c>
      <c r="K22" s="80">
        <v>101</v>
      </c>
    </row>
    <row r="23" spans="1:11" ht="16.5" customHeight="1">
      <c r="A23" s="79"/>
      <c r="B23" s="79" t="s">
        <v>32</v>
      </c>
      <c r="C23" s="80">
        <f t="shared" si="1"/>
        <v>8</v>
      </c>
      <c r="D23" s="80">
        <v>0</v>
      </c>
      <c r="E23" s="80">
        <v>0</v>
      </c>
      <c r="F23" s="80">
        <v>8</v>
      </c>
      <c r="G23" s="80">
        <v>4</v>
      </c>
      <c r="H23" s="80">
        <f t="shared" si="0"/>
        <v>103</v>
      </c>
      <c r="I23" s="80">
        <v>5</v>
      </c>
      <c r="J23" s="80">
        <v>98</v>
      </c>
      <c r="K23" s="80">
        <v>67</v>
      </c>
    </row>
    <row r="24" spans="1:11" ht="16.5" customHeight="1">
      <c r="A24" s="96"/>
      <c r="B24" s="96" t="s">
        <v>33</v>
      </c>
      <c r="C24" s="97">
        <f t="shared" si="1"/>
        <v>2</v>
      </c>
      <c r="D24" s="97">
        <v>0</v>
      </c>
      <c r="E24" s="97">
        <v>0</v>
      </c>
      <c r="F24" s="97">
        <v>2</v>
      </c>
      <c r="G24" s="97">
        <v>2</v>
      </c>
      <c r="H24" s="97">
        <f t="shared" si="0"/>
        <v>16</v>
      </c>
      <c r="I24" s="97">
        <v>0</v>
      </c>
      <c r="J24" s="97">
        <v>16</v>
      </c>
      <c r="K24" s="97">
        <v>9</v>
      </c>
    </row>
    <row r="25" spans="1:11" ht="16.5" customHeight="1">
      <c r="A25" s="79" t="s">
        <v>34</v>
      </c>
      <c r="B25" s="79"/>
      <c r="C25" s="80">
        <f t="shared" si="1"/>
        <v>15</v>
      </c>
      <c r="D25" s="80">
        <f>SUM(D26:D27)</f>
        <v>4</v>
      </c>
      <c r="E25" s="80">
        <f>SUM(E26:E27)</f>
        <v>0</v>
      </c>
      <c r="F25" s="80">
        <f>SUM(F26:F27)</f>
        <v>11</v>
      </c>
      <c r="G25" s="80">
        <f>SUM(G26:G27)</f>
        <v>6</v>
      </c>
      <c r="H25" s="80">
        <f t="shared" si="0"/>
        <v>265</v>
      </c>
      <c r="I25" s="80">
        <f>SUM(I26:I27)</f>
        <v>20</v>
      </c>
      <c r="J25" s="80">
        <f>SUM(J26:J27)</f>
        <v>245</v>
      </c>
      <c r="K25" s="80">
        <f>SUM(K26:K27)</f>
        <v>171</v>
      </c>
    </row>
    <row r="26" spans="1:11" ht="16.5" customHeight="1">
      <c r="A26" s="79"/>
      <c r="B26" s="79" t="s">
        <v>35</v>
      </c>
      <c r="C26" s="80">
        <f t="shared" si="1"/>
        <v>6</v>
      </c>
      <c r="D26" s="80">
        <v>0</v>
      </c>
      <c r="E26" s="80">
        <v>0</v>
      </c>
      <c r="F26" s="80">
        <v>6</v>
      </c>
      <c r="G26" s="80">
        <v>3</v>
      </c>
      <c r="H26" s="80">
        <f t="shared" si="0"/>
        <v>192</v>
      </c>
      <c r="I26" s="80">
        <v>13</v>
      </c>
      <c r="J26" s="80">
        <v>179</v>
      </c>
      <c r="K26" s="80">
        <v>126</v>
      </c>
    </row>
    <row r="27" spans="1:11" ht="16.5" customHeight="1">
      <c r="A27" s="84"/>
      <c r="B27" s="84" t="s">
        <v>36</v>
      </c>
      <c r="C27" s="85">
        <f t="shared" si="1"/>
        <v>9</v>
      </c>
      <c r="D27" s="85">
        <v>4</v>
      </c>
      <c r="E27" s="85">
        <v>0</v>
      </c>
      <c r="F27" s="85">
        <v>5</v>
      </c>
      <c r="G27" s="85">
        <v>3</v>
      </c>
      <c r="H27" s="85">
        <f t="shared" si="0"/>
        <v>73</v>
      </c>
      <c r="I27" s="85">
        <v>7</v>
      </c>
      <c r="J27" s="85">
        <v>66</v>
      </c>
      <c r="K27" s="85">
        <v>45</v>
      </c>
    </row>
    <row r="28" spans="1:11" ht="16.5" customHeight="1">
      <c r="A28" s="86" t="s">
        <v>186</v>
      </c>
      <c r="B28" s="76"/>
      <c r="C28" s="78">
        <f t="shared" si="1"/>
        <v>41</v>
      </c>
      <c r="D28" s="78">
        <f>SUM(D29:D30)</f>
        <v>4</v>
      </c>
      <c r="E28" s="78">
        <f>SUM(E29:E30)</f>
        <v>0</v>
      </c>
      <c r="F28" s="78">
        <f>SUM(F29:F30)</f>
        <v>37</v>
      </c>
      <c r="G28" s="78">
        <f>SUM(G29:G30)</f>
        <v>19</v>
      </c>
      <c r="H28" s="78">
        <f t="shared" si="0"/>
        <v>522</v>
      </c>
      <c r="I28" s="78">
        <f>SUM(I29:I30)</f>
        <v>46</v>
      </c>
      <c r="J28" s="78">
        <f>SUM(J29:J30)</f>
        <v>476</v>
      </c>
      <c r="K28" s="78">
        <f>SUM(K29:K30)</f>
        <v>331</v>
      </c>
    </row>
    <row r="29" spans="1:11" ht="16.5" customHeight="1">
      <c r="A29" s="87" t="s">
        <v>37</v>
      </c>
      <c r="B29" s="88" t="s">
        <v>38</v>
      </c>
      <c r="C29" s="89">
        <f t="shared" si="1"/>
        <v>22</v>
      </c>
      <c r="D29" s="89">
        <v>2</v>
      </c>
      <c r="E29" s="89">
        <v>0</v>
      </c>
      <c r="F29" s="89">
        <v>20</v>
      </c>
      <c r="G29" s="89">
        <v>11</v>
      </c>
      <c r="H29" s="89">
        <f t="shared" si="0"/>
        <v>237</v>
      </c>
      <c r="I29" s="89">
        <v>25</v>
      </c>
      <c r="J29" s="89">
        <v>212</v>
      </c>
      <c r="K29" s="89">
        <v>153</v>
      </c>
    </row>
    <row r="30" spans="1:11" ht="16.5" customHeight="1">
      <c r="A30" s="79" t="s">
        <v>39</v>
      </c>
      <c r="B30" s="79"/>
      <c r="C30" s="80">
        <f t="shared" si="1"/>
        <v>19</v>
      </c>
      <c r="D30" s="80">
        <f>SUM(D31:D34)</f>
        <v>2</v>
      </c>
      <c r="E30" s="80">
        <f>SUM(E31:E34)</f>
        <v>0</v>
      </c>
      <c r="F30" s="80">
        <f>SUM(F31:F34)</f>
        <v>17</v>
      </c>
      <c r="G30" s="80">
        <f>SUM(G31:G34)</f>
        <v>8</v>
      </c>
      <c r="H30" s="80">
        <f t="shared" si="0"/>
        <v>285</v>
      </c>
      <c r="I30" s="80">
        <f>SUM(I31:I34)</f>
        <v>21</v>
      </c>
      <c r="J30" s="80">
        <f>SUM(J31:J34)</f>
        <v>264</v>
      </c>
      <c r="K30" s="80">
        <f>SUM(K31:K34)</f>
        <v>178</v>
      </c>
    </row>
    <row r="31" spans="1:11" ht="16.5" customHeight="1">
      <c r="A31" s="79"/>
      <c r="B31" s="79" t="s">
        <v>40</v>
      </c>
      <c r="C31" s="80">
        <f t="shared" si="1"/>
        <v>15</v>
      </c>
      <c r="D31" s="80">
        <v>1</v>
      </c>
      <c r="E31" s="80">
        <v>0</v>
      </c>
      <c r="F31" s="80">
        <v>14</v>
      </c>
      <c r="G31" s="80">
        <v>6</v>
      </c>
      <c r="H31" s="80">
        <f t="shared" si="0"/>
        <v>166</v>
      </c>
      <c r="I31" s="80">
        <v>13</v>
      </c>
      <c r="J31" s="80">
        <v>153</v>
      </c>
      <c r="K31" s="80">
        <v>115</v>
      </c>
    </row>
    <row r="32" spans="1:11" ht="16.5" customHeight="1">
      <c r="A32" s="79"/>
      <c r="B32" s="79" t="s">
        <v>41</v>
      </c>
      <c r="C32" s="80">
        <f t="shared" si="1"/>
        <v>2</v>
      </c>
      <c r="D32" s="80">
        <v>0</v>
      </c>
      <c r="E32" s="80">
        <v>0</v>
      </c>
      <c r="F32" s="80">
        <v>2</v>
      </c>
      <c r="G32" s="80">
        <v>1</v>
      </c>
      <c r="H32" s="80">
        <f t="shared" si="0"/>
        <v>76</v>
      </c>
      <c r="I32" s="80">
        <v>6</v>
      </c>
      <c r="J32" s="80">
        <v>70</v>
      </c>
      <c r="K32" s="80">
        <v>37</v>
      </c>
    </row>
    <row r="33" spans="1:11" ht="16.5" customHeight="1">
      <c r="A33" s="79"/>
      <c r="B33" s="79" t="s">
        <v>187</v>
      </c>
      <c r="C33" s="80">
        <f t="shared" si="1"/>
        <v>2</v>
      </c>
      <c r="D33" s="80">
        <v>1</v>
      </c>
      <c r="E33" s="80">
        <v>0</v>
      </c>
      <c r="F33" s="80">
        <v>1</v>
      </c>
      <c r="G33" s="80">
        <v>1</v>
      </c>
      <c r="H33" s="80">
        <f t="shared" si="0"/>
        <v>18</v>
      </c>
      <c r="I33" s="80">
        <v>0</v>
      </c>
      <c r="J33" s="80">
        <v>18</v>
      </c>
      <c r="K33" s="80">
        <v>13</v>
      </c>
    </row>
    <row r="34" spans="1:11" ht="16.5" customHeight="1">
      <c r="A34" s="84"/>
      <c r="B34" s="84" t="s">
        <v>188</v>
      </c>
      <c r="C34" s="85">
        <f t="shared" si="1"/>
        <v>0</v>
      </c>
      <c r="D34" s="85">
        <v>0</v>
      </c>
      <c r="E34" s="85">
        <v>0</v>
      </c>
      <c r="F34" s="85">
        <v>0</v>
      </c>
      <c r="G34" s="85">
        <v>0</v>
      </c>
      <c r="H34" s="85">
        <f t="shared" si="0"/>
        <v>25</v>
      </c>
      <c r="I34" s="85">
        <v>2</v>
      </c>
      <c r="J34" s="85">
        <v>23</v>
      </c>
      <c r="K34" s="85">
        <v>13</v>
      </c>
    </row>
    <row r="35" spans="1:11" ht="16.5" customHeight="1">
      <c r="A35" s="86" t="s">
        <v>189</v>
      </c>
      <c r="B35" s="76"/>
      <c r="C35" s="78">
        <f t="shared" si="1"/>
        <v>22</v>
      </c>
      <c r="D35" s="78">
        <f>SUM(D36)</f>
        <v>2</v>
      </c>
      <c r="E35" s="78">
        <f>SUM(E36)</f>
        <v>0</v>
      </c>
      <c r="F35" s="78">
        <f>SUM(F36)</f>
        <v>20</v>
      </c>
      <c r="G35" s="78">
        <f>SUM(G36)</f>
        <v>9</v>
      </c>
      <c r="H35" s="78">
        <f t="shared" si="0"/>
        <v>208</v>
      </c>
      <c r="I35" s="78">
        <f>SUM(I36)</f>
        <v>21</v>
      </c>
      <c r="J35" s="78">
        <f>SUM(J36)</f>
        <v>187</v>
      </c>
      <c r="K35" s="78">
        <f>SUM(K36)</f>
        <v>131</v>
      </c>
    </row>
    <row r="36" spans="1:11" ht="16.5" customHeight="1">
      <c r="A36" s="94" t="s">
        <v>42</v>
      </c>
      <c r="B36" s="94"/>
      <c r="C36" s="95">
        <f t="shared" si="1"/>
        <v>22</v>
      </c>
      <c r="D36" s="95">
        <f>SUM(D37:D42)</f>
        <v>2</v>
      </c>
      <c r="E36" s="95">
        <f>SUM(E37:E42)</f>
        <v>0</v>
      </c>
      <c r="F36" s="95">
        <f>SUM(F37:F42)</f>
        <v>20</v>
      </c>
      <c r="G36" s="95">
        <f>SUM(G37:G42)</f>
        <v>9</v>
      </c>
      <c r="H36" s="95">
        <f t="shared" si="0"/>
        <v>208</v>
      </c>
      <c r="I36" s="95">
        <f>SUM(I37:I42)</f>
        <v>21</v>
      </c>
      <c r="J36" s="95">
        <f>SUM(J37:J42)</f>
        <v>187</v>
      </c>
      <c r="K36" s="95">
        <f>SUM(K37:K42)</f>
        <v>131</v>
      </c>
    </row>
    <row r="37" spans="1:11" ht="16.5" customHeight="1">
      <c r="A37" s="79"/>
      <c r="B37" s="79" t="s">
        <v>43</v>
      </c>
      <c r="C37" s="80">
        <f t="shared" si="1"/>
        <v>2</v>
      </c>
      <c r="D37" s="80">
        <v>0</v>
      </c>
      <c r="E37" s="80">
        <v>0</v>
      </c>
      <c r="F37" s="80">
        <v>2</v>
      </c>
      <c r="G37" s="80">
        <v>0</v>
      </c>
      <c r="H37" s="80">
        <f t="shared" si="0"/>
        <v>36</v>
      </c>
      <c r="I37" s="80">
        <v>7</v>
      </c>
      <c r="J37" s="80">
        <v>29</v>
      </c>
      <c r="K37" s="80">
        <v>18</v>
      </c>
    </row>
    <row r="38" spans="1:11" ht="16.5" customHeight="1">
      <c r="A38" s="79"/>
      <c r="B38" s="79" t="s">
        <v>44</v>
      </c>
      <c r="C38" s="80">
        <f t="shared" si="1"/>
        <v>7</v>
      </c>
      <c r="D38" s="80">
        <v>1</v>
      </c>
      <c r="E38" s="80">
        <v>0</v>
      </c>
      <c r="F38" s="80">
        <v>6</v>
      </c>
      <c r="G38" s="80">
        <v>5</v>
      </c>
      <c r="H38" s="80">
        <f t="shared" si="0"/>
        <v>64</v>
      </c>
      <c r="I38" s="80">
        <v>3</v>
      </c>
      <c r="J38" s="80">
        <v>61</v>
      </c>
      <c r="K38" s="80">
        <v>47</v>
      </c>
    </row>
    <row r="39" spans="1:11" ht="16.5" customHeight="1">
      <c r="A39" s="79"/>
      <c r="B39" s="79" t="s">
        <v>45</v>
      </c>
      <c r="C39" s="80">
        <f t="shared" si="1"/>
        <v>4</v>
      </c>
      <c r="D39" s="80">
        <v>0</v>
      </c>
      <c r="E39" s="80">
        <v>0</v>
      </c>
      <c r="F39" s="80">
        <v>4</v>
      </c>
      <c r="G39" s="80">
        <v>2</v>
      </c>
      <c r="H39" s="80">
        <f t="shared" si="0"/>
        <v>37</v>
      </c>
      <c r="I39" s="80">
        <v>8</v>
      </c>
      <c r="J39" s="80">
        <v>29</v>
      </c>
      <c r="K39" s="80">
        <v>21</v>
      </c>
    </row>
    <row r="40" spans="1:11" ht="16.5" customHeight="1">
      <c r="A40" s="79"/>
      <c r="B40" s="79" t="s">
        <v>46</v>
      </c>
      <c r="C40" s="80">
        <f t="shared" si="1"/>
        <v>4</v>
      </c>
      <c r="D40" s="80">
        <v>0</v>
      </c>
      <c r="E40" s="80">
        <v>0</v>
      </c>
      <c r="F40" s="80">
        <v>4</v>
      </c>
      <c r="G40" s="80">
        <v>1</v>
      </c>
      <c r="H40" s="80">
        <f t="shared" si="0"/>
        <v>32</v>
      </c>
      <c r="I40" s="80">
        <v>1</v>
      </c>
      <c r="J40" s="80">
        <v>31</v>
      </c>
      <c r="K40" s="80">
        <v>18</v>
      </c>
    </row>
    <row r="41" spans="1:11" ht="16.5" customHeight="1">
      <c r="A41" s="79"/>
      <c r="B41" s="79" t="s">
        <v>47</v>
      </c>
      <c r="C41" s="80">
        <f t="shared" si="1"/>
        <v>3</v>
      </c>
      <c r="D41" s="80">
        <v>1</v>
      </c>
      <c r="E41" s="80">
        <v>0</v>
      </c>
      <c r="F41" s="80">
        <v>2</v>
      </c>
      <c r="G41" s="80">
        <v>0</v>
      </c>
      <c r="H41" s="80">
        <f t="shared" si="0"/>
        <v>28</v>
      </c>
      <c r="I41" s="80">
        <v>2</v>
      </c>
      <c r="J41" s="80">
        <v>26</v>
      </c>
      <c r="K41" s="80">
        <v>20</v>
      </c>
    </row>
    <row r="42" spans="1:11" ht="16.5" customHeight="1">
      <c r="A42" s="79"/>
      <c r="B42" s="79" t="s">
        <v>48</v>
      </c>
      <c r="C42" s="80">
        <f t="shared" si="1"/>
        <v>2</v>
      </c>
      <c r="D42" s="80">
        <v>0</v>
      </c>
      <c r="E42" s="80">
        <v>0</v>
      </c>
      <c r="F42" s="80">
        <v>2</v>
      </c>
      <c r="G42" s="80">
        <v>1</v>
      </c>
      <c r="H42" s="80">
        <f t="shared" si="0"/>
        <v>11</v>
      </c>
      <c r="I42" s="80">
        <v>0</v>
      </c>
      <c r="J42" s="80">
        <v>11</v>
      </c>
      <c r="K42" s="80">
        <v>7</v>
      </c>
    </row>
    <row r="43" spans="1:11" ht="16.5" customHeight="1">
      <c r="A43" s="86" t="s">
        <v>49</v>
      </c>
      <c r="B43" s="76"/>
      <c r="C43" s="78">
        <f t="shared" si="1"/>
        <v>39</v>
      </c>
      <c r="D43" s="78">
        <f>SUM(D44:D45)</f>
        <v>3</v>
      </c>
      <c r="E43" s="78">
        <f>SUM(E44:E45)</f>
        <v>0</v>
      </c>
      <c r="F43" s="78">
        <f>SUM(F44:F45)</f>
        <v>36</v>
      </c>
      <c r="G43" s="78">
        <f>SUM(G44:G45)</f>
        <v>19</v>
      </c>
      <c r="H43" s="78">
        <f t="shared" si="0"/>
        <v>434</v>
      </c>
      <c r="I43" s="78">
        <f>SUM(I44:I45)</f>
        <v>50</v>
      </c>
      <c r="J43" s="78">
        <f>SUM(J44:J45)</f>
        <v>384</v>
      </c>
      <c r="K43" s="78">
        <f>SUM(K44:K45)</f>
        <v>299</v>
      </c>
    </row>
    <row r="44" spans="1:11" ht="16.5" customHeight="1">
      <c r="A44" s="87" t="s">
        <v>50</v>
      </c>
      <c r="B44" s="88" t="s">
        <v>51</v>
      </c>
      <c r="C44" s="89">
        <f t="shared" si="1"/>
        <v>36</v>
      </c>
      <c r="D44" s="89">
        <v>2</v>
      </c>
      <c r="E44" s="89">
        <v>0</v>
      </c>
      <c r="F44" s="89">
        <v>34</v>
      </c>
      <c r="G44" s="89">
        <v>18</v>
      </c>
      <c r="H44" s="89">
        <f t="shared" si="0"/>
        <v>403</v>
      </c>
      <c r="I44" s="89">
        <v>47</v>
      </c>
      <c r="J44" s="89">
        <v>356</v>
      </c>
      <c r="K44" s="89">
        <v>282</v>
      </c>
    </row>
    <row r="45" spans="1:11" ht="16.5" customHeight="1">
      <c r="A45" s="79" t="s">
        <v>52</v>
      </c>
      <c r="B45" s="79"/>
      <c r="C45" s="80">
        <f t="shared" si="1"/>
        <v>3</v>
      </c>
      <c r="D45" s="80">
        <f>SUM(D46:D48)</f>
        <v>1</v>
      </c>
      <c r="E45" s="80">
        <f>SUM(E46:E48)</f>
        <v>0</v>
      </c>
      <c r="F45" s="80">
        <f>SUM(F46:F48)</f>
        <v>2</v>
      </c>
      <c r="G45" s="80">
        <f>SUM(G46:G48)</f>
        <v>1</v>
      </c>
      <c r="H45" s="80">
        <f t="shared" si="0"/>
        <v>31</v>
      </c>
      <c r="I45" s="80">
        <f>SUM(I46:I48)</f>
        <v>3</v>
      </c>
      <c r="J45" s="80">
        <f>SUM(J46:J48)</f>
        <v>28</v>
      </c>
      <c r="K45" s="80">
        <f>SUM(K46:K48)</f>
        <v>17</v>
      </c>
    </row>
    <row r="46" spans="1:11" ht="16.5" customHeight="1">
      <c r="A46" s="79"/>
      <c r="B46" s="79" t="s">
        <v>53</v>
      </c>
      <c r="C46" s="80">
        <f>SUM(D46:F46)</f>
        <v>0</v>
      </c>
      <c r="D46" s="80">
        <v>0</v>
      </c>
      <c r="E46" s="80">
        <v>0</v>
      </c>
      <c r="F46" s="80">
        <v>0</v>
      </c>
      <c r="G46" s="80">
        <v>0</v>
      </c>
      <c r="H46" s="80">
        <f>SUM(I46:J46)</f>
        <v>6</v>
      </c>
      <c r="I46" s="80">
        <v>0</v>
      </c>
      <c r="J46" s="80">
        <v>6</v>
      </c>
      <c r="K46" s="80">
        <v>4</v>
      </c>
    </row>
    <row r="47" spans="1:11" ht="16.5" customHeight="1">
      <c r="A47" s="79"/>
      <c r="B47" s="79" t="s">
        <v>54</v>
      </c>
      <c r="C47" s="80">
        <f t="shared" si="1"/>
        <v>2</v>
      </c>
      <c r="D47" s="80">
        <v>1</v>
      </c>
      <c r="E47" s="80">
        <v>0</v>
      </c>
      <c r="F47" s="80">
        <v>1</v>
      </c>
      <c r="G47" s="80">
        <v>1</v>
      </c>
      <c r="H47" s="80">
        <f t="shared" si="0"/>
        <v>16</v>
      </c>
      <c r="I47" s="80">
        <v>3</v>
      </c>
      <c r="J47" s="80">
        <v>13</v>
      </c>
      <c r="K47" s="80">
        <v>10</v>
      </c>
    </row>
    <row r="48" spans="1:11" ht="16.5" customHeight="1">
      <c r="A48" s="84"/>
      <c r="B48" s="84" t="s">
        <v>55</v>
      </c>
      <c r="C48" s="85">
        <f t="shared" si="1"/>
        <v>1</v>
      </c>
      <c r="D48" s="85">
        <v>0</v>
      </c>
      <c r="E48" s="85">
        <v>0</v>
      </c>
      <c r="F48" s="85">
        <v>1</v>
      </c>
      <c r="G48" s="85">
        <v>0</v>
      </c>
      <c r="H48" s="85">
        <f t="shared" si="0"/>
        <v>9</v>
      </c>
      <c r="I48" s="85">
        <v>0</v>
      </c>
      <c r="J48" s="85">
        <v>9</v>
      </c>
      <c r="K48" s="85">
        <v>3</v>
      </c>
    </row>
    <row r="49" spans="1:11" ht="16.5" customHeight="1">
      <c r="A49" s="86" t="s">
        <v>56</v>
      </c>
      <c r="B49" s="76"/>
      <c r="C49" s="78">
        <f t="shared" si="1"/>
        <v>25</v>
      </c>
      <c r="D49" s="78">
        <f>SUM(D50,D55)</f>
        <v>2</v>
      </c>
      <c r="E49" s="78">
        <f>SUM(E50,E55)</f>
        <v>0</v>
      </c>
      <c r="F49" s="78">
        <f>SUM(F50,F55)</f>
        <v>23</v>
      </c>
      <c r="G49" s="78">
        <f>SUM(G50,G55)</f>
        <v>12</v>
      </c>
      <c r="H49" s="78">
        <f t="shared" si="0"/>
        <v>187</v>
      </c>
      <c r="I49" s="78">
        <f>SUM(I50,I55)</f>
        <v>28</v>
      </c>
      <c r="J49" s="78">
        <f>SUM(J50,J55)</f>
        <v>159</v>
      </c>
      <c r="K49" s="78">
        <f>SUM(K50,K55)</f>
        <v>110</v>
      </c>
    </row>
    <row r="50" spans="1:11" ht="16.5" customHeight="1">
      <c r="A50" s="94" t="s">
        <v>57</v>
      </c>
      <c r="B50" s="94"/>
      <c r="C50" s="95">
        <f t="shared" si="1"/>
        <v>15</v>
      </c>
      <c r="D50" s="95">
        <f>SUM(D51:D54)</f>
        <v>1</v>
      </c>
      <c r="E50" s="95">
        <f>SUM(E51:E54)</f>
        <v>0</v>
      </c>
      <c r="F50" s="95">
        <f>SUM(F51:F54)</f>
        <v>14</v>
      </c>
      <c r="G50" s="95">
        <f>SUM(G51:G54)</f>
        <v>7</v>
      </c>
      <c r="H50" s="95">
        <f t="shared" si="0"/>
        <v>109</v>
      </c>
      <c r="I50" s="95">
        <f>SUM(I51:I54)</f>
        <v>13</v>
      </c>
      <c r="J50" s="95">
        <f>SUM(J51:J54)</f>
        <v>96</v>
      </c>
      <c r="K50" s="95">
        <f>SUM(K51:K54)</f>
        <v>67</v>
      </c>
    </row>
    <row r="51" spans="1:11" ht="16.5" customHeight="1">
      <c r="A51" s="79"/>
      <c r="B51" s="79" t="s">
        <v>58</v>
      </c>
      <c r="C51" s="80">
        <f>SUM(D51:F51)</f>
        <v>1</v>
      </c>
      <c r="D51" s="80">
        <v>0</v>
      </c>
      <c r="E51" s="80">
        <v>0</v>
      </c>
      <c r="F51" s="80">
        <v>1</v>
      </c>
      <c r="G51" s="80">
        <v>0</v>
      </c>
      <c r="H51" s="80">
        <f>SUM(I51:J51)</f>
        <v>33</v>
      </c>
      <c r="I51" s="80">
        <v>3</v>
      </c>
      <c r="J51" s="80">
        <v>30</v>
      </c>
      <c r="K51" s="80">
        <v>18</v>
      </c>
    </row>
    <row r="52" spans="1:11" ht="16.5" customHeight="1">
      <c r="A52" s="79"/>
      <c r="B52" s="79" t="s">
        <v>59</v>
      </c>
      <c r="C52" s="80">
        <f t="shared" si="1"/>
        <v>9</v>
      </c>
      <c r="D52" s="80">
        <v>1</v>
      </c>
      <c r="E52" s="80">
        <v>0</v>
      </c>
      <c r="F52" s="80">
        <v>8</v>
      </c>
      <c r="G52" s="80">
        <v>3</v>
      </c>
      <c r="H52" s="80">
        <f t="shared" si="0"/>
        <v>42</v>
      </c>
      <c r="I52" s="80">
        <v>5</v>
      </c>
      <c r="J52" s="80">
        <v>37</v>
      </c>
      <c r="K52" s="80">
        <v>29</v>
      </c>
    </row>
    <row r="53" spans="1:11" ht="16.5" customHeight="1">
      <c r="A53" s="79"/>
      <c r="B53" s="79" t="s">
        <v>60</v>
      </c>
      <c r="C53" s="80">
        <f t="shared" si="1"/>
        <v>1</v>
      </c>
      <c r="D53" s="80">
        <v>0</v>
      </c>
      <c r="E53" s="80">
        <v>0</v>
      </c>
      <c r="F53" s="80">
        <v>1</v>
      </c>
      <c r="G53" s="80">
        <v>1</v>
      </c>
      <c r="H53" s="80">
        <f t="shared" si="0"/>
        <v>20</v>
      </c>
      <c r="I53" s="80">
        <v>5</v>
      </c>
      <c r="J53" s="80">
        <v>15</v>
      </c>
      <c r="K53" s="80">
        <v>14</v>
      </c>
    </row>
    <row r="54" spans="1:11" ht="16.5" customHeight="1">
      <c r="A54" s="96"/>
      <c r="B54" s="96" t="s">
        <v>61</v>
      </c>
      <c r="C54" s="97">
        <f t="shared" si="1"/>
        <v>4</v>
      </c>
      <c r="D54" s="97">
        <v>0</v>
      </c>
      <c r="E54" s="97">
        <v>0</v>
      </c>
      <c r="F54" s="97">
        <v>4</v>
      </c>
      <c r="G54" s="97">
        <v>3</v>
      </c>
      <c r="H54" s="97">
        <f t="shared" si="0"/>
        <v>14</v>
      </c>
      <c r="I54" s="97">
        <v>0</v>
      </c>
      <c r="J54" s="97">
        <v>14</v>
      </c>
      <c r="K54" s="97">
        <v>6</v>
      </c>
    </row>
    <row r="55" spans="1:11" ht="16.5" customHeight="1">
      <c r="A55" s="79" t="s">
        <v>62</v>
      </c>
      <c r="B55" s="79"/>
      <c r="C55" s="80">
        <f t="shared" si="1"/>
        <v>10</v>
      </c>
      <c r="D55" s="80">
        <f>SUM(D56:D58)</f>
        <v>1</v>
      </c>
      <c r="E55" s="80">
        <f>SUM(E56:E58)</f>
        <v>0</v>
      </c>
      <c r="F55" s="80">
        <f>SUM(F56:F58)</f>
        <v>9</v>
      </c>
      <c r="G55" s="80">
        <f>SUM(G56:G58)</f>
        <v>5</v>
      </c>
      <c r="H55" s="80">
        <f t="shared" si="0"/>
        <v>78</v>
      </c>
      <c r="I55" s="80">
        <f>SUM(I56:I58)</f>
        <v>15</v>
      </c>
      <c r="J55" s="80">
        <f>SUM(J56:J58)</f>
        <v>63</v>
      </c>
      <c r="K55" s="80">
        <f>SUM(K56:K58)</f>
        <v>43</v>
      </c>
    </row>
    <row r="56" spans="1:11" ht="16.5" customHeight="1">
      <c r="A56" s="79"/>
      <c r="B56" s="79" t="s">
        <v>63</v>
      </c>
      <c r="C56" s="80">
        <f t="shared" si="1"/>
        <v>4</v>
      </c>
      <c r="D56" s="80">
        <v>0</v>
      </c>
      <c r="E56" s="80">
        <v>0</v>
      </c>
      <c r="F56" s="80">
        <v>4</v>
      </c>
      <c r="G56" s="80">
        <v>2</v>
      </c>
      <c r="H56" s="80">
        <f t="shared" si="0"/>
        <v>24</v>
      </c>
      <c r="I56" s="80">
        <v>3</v>
      </c>
      <c r="J56" s="80">
        <v>21</v>
      </c>
      <c r="K56" s="80">
        <v>16</v>
      </c>
    </row>
    <row r="57" spans="1:11" ht="16.5" customHeight="1">
      <c r="A57" s="79"/>
      <c r="B57" s="79" t="s">
        <v>64</v>
      </c>
      <c r="C57" s="80">
        <f t="shared" si="1"/>
        <v>5</v>
      </c>
      <c r="D57" s="80">
        <v>1</v>
      </c>
      <c r="E57" s="80">
        <v>0</v>
      </c>
      <c r="F57" s="80">
        <v>4</v>
      </c>
      <c r="G57" s="80">
        <v>2</v>
      </c>
      <c r="H57" s="80">
        <f t="shared" si="0"/>
        <v>42</v>
      </c>
      <c r="I57" s="80">
        <v>9</v>
      </c>
      <c r="J57" s="80">
        <v>33</v>
      </c>
      <c r="K57" s="80">
        <v>19</v>
      </c>
    </row>
    <row r="58" spans="1:11" ht="16.5" customHeight="1">
      <c r="A58" s="84"/>
      <c r="B58" s="84" t="s">
        <v>190</v>
      </c>
      <c r="C58" s="85">
        <f t="shared" si="1"/>
        <v>1</v>
      </c>
      <c r="D58" s="85">
        <v>0</v>
      </c>
      <c r="E58" s="85">
        <v>0</v>
      </c>
      <c r="F58" s="85">
        <v>1</v>
      </c>
      <c r="G58" s="85">
        <v>1</v>
      </c>
      <c r="H58" s="85">
        <f t="shared" si="0"/>
        <v>12</v>
      </c>
      <c r="I58" s="85">
        <v>3</v>
      </c>
      <c r="J58" s="85">
        <v>9</v>
      </c>
      <c r="K58" s="85">
        <v>8</v>
      </c>
    </row>
    <row r="59" spans="1:11" ht="16.5" customHeight="1">
      <c r="A59" s="86" t="s">
        <v>191</v>
      </c>
      <c r="B59" s="76"/>
      <c r="C59" s="78">
        <f t="shared" si="1"/>
        <v>13</v>
      </c>
      <c r="D59" s="78">
        <f>SUM(D60,D64)</f>
        <v>2</v>
      </c>
      <c r="E59" s="78">
        <f>SUM(E60,E64)</f>
        <v>0</v>
      </c>
      <c r="F59" s="78">
        <f>SUM(F60,F64)</f>
        <v>11</v>
      </c>
      <c r="G59" s="78">
        <f>SUM(G60,G64)</f>
        <v>5</v>
      </c>
      <c r="H59" s="78">
        <f t="shared" si="0"/>
        <v>139</v>
      </c>
      <c r="I59" s="78">
        <f>SUM(I60,I64)</f>
        <v>7</v>
      </c>
      <c r="J59" s="78">
        <f>SUM(J60,J64)</f>
        <v>132</v>
      </c>
      <c r="K59" s="78">
        <f>SUM(K60,K64)</f>
        <v>76</v>
      </c>
    </row>
    <row r="60" spans="1:11" ht="16.5" customHeight="1">
      <c r="A60" s="94" t="s">
        <v>65</v>
      </c>
      <c r="B60" s="94"/>
      <c r="C60" s="95">
        <f t="shared" si="1"/>
        <v>8</v>
      </c>
      <c r="D60" s="95">
        <f>SUM(D61:D63)</f>
        <v>0</v>
      </c>
      <c r="E60" s="95">
        <f>SUM(E61:E63)</f>
        <v>0</v>
      </c>
      <c r="F60" s="95">
        <f>SUM(F61:F63)</f>
        <v>8</v>
      </c>
      <c r="G60" s="95">
        <f>SUM(G61:G63)</f>
        <v>3</v>
      </c>
      <c r="H60" s="95">
        <f aca="true" t="shared" si="2" ref="H60:H75">SUM(I60:J60)</f>
        <v>94</v>
      </c>
      <c r="I60" s="95">
        <f>SUM(I61:I63)</f>
        <v>5</v>
      </c>
      <c r="J60" s="95">
        <f>SUM(J61:J63)</f>
        <v>89</v>
      </c>
      <c r="K60" s="95">
        <f>SUM(K61:K63)</f>
        <v>49</v>
      </c>
    </row>
    <row r="61" spans="1:11" ht="16.5" customHeight="1">
      <c r="A61" s="79"/>
      <c r="B61" s="79" t="s">
        <v>66</v>
      </c>
      <c r="C61" s="80">
        <f aca="true" t="shared" si="3" ref="C61:C75">SUM(D61:F61)</f>
        <v>3</v>
      </c>
      <c r="D61" s="80">
        <v>0</v>
      </c>
      <c r="E61" s="80">
        <v>0</v>
      </c>
      <c r="F61" s="80">
        <v>3</v>
      </c>
      <c r="G61" s="80">
        <v>1</v>
      </c>
      <c r="H61" s="80">
        <f t="shared" si="2"/>
        <v>66</v>
      </c>
      <c r="I61" s="80">
        <v>4</v>
      </c>
      <c r="J61" s="80">
        <v>62</v>
      </c>
      <c r="K61" s="80">
        <v>36</v>
      </c>
    </row>
    <row r="62" spans="1:11" ht="16.5" customHeight="1">
      <c r="A62" s="79"/>
      <c r="B62" s="79" t="s">
        <v>67</v>
      </c>
      <c r="C62" s="80">
        <f>SUM(D62:F62)</f>
        <v>2</v>
      </c>
      <c r="D62" s="80">
        <v>0</v>
      </c>
      <c r="E62" s="80">
        <v>0</v>
      </c>
      <c r="F62" s="80">
        <v>2</v>
      </c>
      <c r="G62" s="80">
        <v>0</v>
      </c>
      <c r="H62" s="80">
        <f>SUM(I62:J62)</f>
        <v>15</v>
      </c>
      <c r="I62" s="80">
        <v>1</v>
      </c>
      <c r="J62" s="80">
        <v>14</v>
      </c>
      <c r="K62" s="80">
        <v>7</v>
      </c>
    </row>
    <row r="63" spans="1:11" ht="16.5" customHeight="1">
      <c r="A63" s="96"/>
      <c r="B63" s="96" t="s">
        <v>68</v>
      </c>
      <c r="C63" s="97">
        <f>SUM(D63:F63)</f>
        <v>3</v>
      </c>
      <c r="D63" s="97">
        <v>0</v>
      </c>
      <c r="E63" s="97">
        <v>0</v>
      </c>
      <c r="F63" s="97">
        <v>3</v>
      </c>
      <c r="G63" s="97">
        <v>2</v>
      </c>
      <c r="H63" s="97">
        <f>SUM(I63:J63)</f>
        <v>13</v>
      </c>
      <c r="I63" s="97">
        <v>0</v>
      </c>
      <c r="J63" s="97">
        <v>13</v>
      </c>
      <c r="K63" s="97">
        <v>6</v>
      </c>
    </row>
    <row r="64" spans="1:11" ht="16.5" customHeight="1">
      <c r="A64" s="79" t="s">
        <v>69</v>
      </c>
      <c r="B64" s="79"/>
      <c r="C64" s="80">
        <f t="shared" si="3"/>
        <v>5</v>
      </c>
      <c r="D64" s="80">
        <f>SUM(D65:D66)</f>
        <v>2</v>
      </c>
      <c r="E64" s="80">
        <f>SUM(E65:E66)</f>
        <v>0</v>
      </c>
      <c r="F64" s="80">
        <f>SUM(F65:F66)</f>
        <v>3</v>
      </c>
      <c r="G64" s="80">
        <f>SUM(G65:G66)</f>
        <v>2</v>
      </c>
      <c r="H64" s="80">
        <f t="shared" si="2"/>
        <v>45</v>
      </c>
      <c r="I64" s="80">
        <f>SUM(I65:I66)</f>
        <v>2</v>
      </c>
      <c r="J64" s="80">
        <f>SUM(J65:J66)</f>
        <v>43</v>
      </c>
      <c r="K64" s="80">
        <f>SUM(K65:K66)</f>
        <v>27</v>
      </c>
    </row>
    <row r="65" spans="1:11" ht="16.5" customHeight="1">
      <c r="A65" s="79"/>
      <c r="B65" s="79" t="s">
        <v>70</v>
      </c>
      <c r="C65" s="80">
        <f t="shared" si="3"/>
        <v>2</v>
      </c>
      <c r="D65" s="80">
        <v>1</v>
      </c>
      <c r="E65" s="80">
        <v>0</v>
      </c>
      <c r="F65" s="80">
        <v>1</v>
      </c>
      <c r="G65" s="80">
        <v>1</v>
      </c>
      <c r="H65" s="80">
        <f t="shared" si="2"/>
        <v>18</v>
      </c>
      <c r="I65" s="80">
        <v>1</v>
      </c>
      <c r="J65" s="80">
        <v>17</v>
      </c>
      <c r="K65" s="80">
        <v>10</v>
      </c>
    </row>
    <row r="66" spans="1:11" ht="16.5" customHeight="1">
      <c r="A66" s="84"/>
      <c r="B66" s="84" t="s">
        <v>71</v>
      </c>
      <c r="C66" s="85">
        <f t="shared" si="3"/>
        <v>3</v>
      </c>
      <c r="D66" s="85">
        <v>1</v>
      </c>
      <c r="E66" s="85">
        <v>0</v>
      </c>
      <c r="F66" s="85">
        <v>2</v>
      </c>
      <c r="G66" s="85">
        <v>1</v>
      </c>
      <c r="H66" s="85">
        <f t="shared" si="2"/>
        <v>27</v>
      </c>
      <c r="I66" s="85">
        <v>1</v>
      </c>
      <c r="J66" s="85">
        <v>26</v>
      </c>
      <c r="K66" s="85">
        <v>17</v>
      </c>
    </row>
    <row r="67" spans="1:11" ht="16.5" customHeight="1">
      <c r="A67" s="86" t="s">
        <v>72</v>
      </c>
      <c r="B67" s="76"/>
      <c r="C67" s="78">
        <f t="shared" si="3"/>
        <v>8</v>
      </c>
      <c r="D67" s="78">
        <f>SUM(D68)</f>
        <v>1</v>
      </c>
      <c r="E67" s="78">
        <f>SUM(E68)</f>
        <v>0</v>
      </c>
      <c r="F67" s="78">
        <f>SUM(F68)</f>
        <v>7</v>
      </c>
      <c r="G67" s="78">
        <f>SUM(G68)</f>
        <v>4</v>
      </c>
      <c r="H67" s="78">
        <f t="shared" si="2"/>
        <v>85</v>
      </c>
      <c r="I67" s="78">
        <f>SUM(I68)</f>
        <v>8</v>
      </c>
      <c r="J67" s="78">
        <f>SUM(J68)</f>
        <v>77</v>
      </c>
      <c r="K67" s="78">
        <f>SUM(K68)</f>
        <v>47</v>
      </c>
    </row>
    <row r="68" spans="1:11" ht="16.5" customHeight="1">
      <c r="A68" s="94" t="s">
        <v>73</v>
      </c>
      <c r="B68" s="94"/>
      <c r="C68" s="95">
        <f t="shared" si="3"/>
        <v>8</v>
      </c>
      <c r="D68" s="95">
        <f>SUM(D69:D70)</f>
        <v>1</v>
      </c>
      <c r="E68" s="95">
        <f>SUM(E69:E70)</f>
        <v>0</v>
      </c>
      <c r="F68" s="95">
        <f>SUM(F69:F70)</f>
        <v>7</v>
      </c>
      <c r="G68" s="95">
        <f>SUM(G69:G70)</f>
        <v>4</v>
      </c>
      <c r="H68" s="95">
        <f t="shared" si="2"/>
        <v>85</v>
      </c>
      <c r="I68" s="95">
        <f>SUM(I69:I70)</f>
        <v>8</v>
      </c>
      <c r="J68" s="95">
        <f>SUM(J69:J70)</f>
        <v>77</v>
      </c>
      <c r="K68" s="95">
        <f>SUM(K69:K70)</f>
        <v>47</v>
      </c>
    </row>
    <row r="69" spans="1:11" ht="16.5" customHeight="1">
      <c r="A69" s="79"/>
      <c r="B69" s="79" t="s">
        <v>74</v>
      </c>
      <c r="C69" s="80">
        <f t="shared" si="3"/>
        <v>4</v>
      </c>
      <c r="D69" s="80">
        <v>0</v>
      </c>
      <c r="E69" s="80">
        <v>0</v>
      </c>
      <c r="F69" s="80">
        <v>4</v>
      </c>
      <c r="G69" s="80">
        <v>3</v>
      </c>
      <c r="H69" s="80">
        <f t="shared" si="2"/>
        <v>33</v>
      </c>
      <c r="I69" s="80">
        <v>4</v>
      </c>
      <c r="J69" s="80">
        <v>29</v>
      </c>
      <c r="K69" s="80">
        <v>15</v>
      </c>
    </row>
    <row r="70" spans="1:11" ht="16.5" customHeight="1">
      <c r="A70" s="84"/>
      <c r="B70" s="84" t="s">
        <v>75</v>
      </c>
      <c r="C70" s="85">
        <f t="shared" si="3"/>
        <v>4</v>
      </c>
      <c r="D70" s="85">
        <v>1</v>
      </c>
      <c r="E70" s="85">
        <v>0</v>
      </c>
      <c r="F70" s="85">
        <v>3</v>
      </c>
      <c r="G70" s="85">
        <v>1</v>
      </c>
      <c r="H70" s="85">
        <f t="shared" si="2"/>
        <v>52</v>
      </c>
      <c r="I70" s="85">
        <v>4</v>
      </c>
      <c r="J70" s="85">
        <v>48</v>
      </c>
      <c r="K70" s="85">
        <v>32</v>
      </c>
    </row>
    <row r="71" spans="1:11" ht="16.5" customHeight="1">
      <c r="A71" s="86" t="s">
        <v>192</v>
      </c>
      <c r="B71" s="76"/>
      <c r="C71" s="78">
        <f t="shared" si="3"/>
        <v>12</v>
      </c>
      <c r="D71" s="78">
        <f>SUM(D72)</f>
        <v>1</v>
      </c>
      <c r="E71" s="78">
        <f>SUM(E72)</f>
        <v>0</v>
      </c>
      <c r="F71" s="78">
        <f>SUM(F72)</f>
        <v>11</v>
      </c>
      <c r="G71" s="78">
        <f>SUM(G72)</f>
        <v>10</v>
      </c>
      <c r="H71" s="78">
        <f t="shared" si="2"/>
        <v>141</v>
      </c>
      <c r="I71" s="78">
        <f>SUM(I72)</f>
        <v>16</v>
      </c>
      <c r="J71" s="78">
        <f>SUM(J72)</f>
        <v>125</v>
      </c>
      <c r="K71" s="78">
        <f>SUM(K72)</f>
        <v>76</v>
      </c>
    </row>
    <row r="72" spans="1:11" ht="16.5" customHeight="1">
      <c r="A72" s="94" t="s">
        <v>76</v>
      </c>
      <c r="B72" s="94"/>
      <c r="C72" s="95">
        <f t="shared" si="3"/>
        <v>12</v>
      </c>
      <c r="D72" s="95">
        <f>SUM(D73:D75)</f>
        <v>1</v>
      </c>
      <c r="E72" s="95">
        <f>SUM(E73:E75)</f>
        <v>0</v>
      </c>
      <c r="F72" s="95">
        <f>SUM(F73:F75)</f>
        <v>11</v>
      </c>
      <c r="G72" s="95">
        <f>SUM(G73:G75)</f>
        <v>10</v>
      </c>
      <c r="H72" s="95">
        <f t="shared" si="2"/>
        <v>141</v>
      </c>
      <c r="I72" s="95">
        <f>SUM(I73:I75)</f>
        <v>16</v>
      </c>
      <c r="J72" s="95">
        <f>SUM(J73:J75)</f>
        <v>125</v>
      </c>
      <c r="K72" s="95">
        <f>SUM(K73:K75)</f>
        <v>76</v>
      </c>
    </row>
    <row r="73" spans="1:11" ht="16.5" customHeight="1">
      <c r="A73" s="79"/>
      <c r="B73" s="79" t="s">
        <v>77</v>
      </c>
      <c r="C73" s="80">
        <f t="shared" si="3"/>
        <v>3</v>
      </c>
      <c r="D73" s="80">
        <v>1</v>
      </c>
      <c r="E73" s="80">
        <v>0</v>
      </c>
      <c r="F73" s="80">
        <v>2</v>
      </c>
      <c r="G73" s="80">
        <v>1</v>
      </c>
      <c r="H73" s="80">
        <f t="shared" si="2"/>
        <v>56</v>
      </c>
      <c r="I73" s="80">
        <v>10</v>
      </c>
      <c r="J73" s="80">
        <v>46</v>
      </c>
      <c r="K73" s="80">
        <v>27</v>
      </c>
    </row>
    <row r="74" spans="1:11" ht="16.5" customHeight="1">
      <c r="A74" s="79"/>
      <c r="B74" s="79" t="s">
        <v>78</v>
      </c>
      <c r="C74" s="80">
        <f t="shared" si="3"/>
        <v>5</v>
      </c>
      <c r="D74" s="80">
        <v>0</v>
      </c>
      <c r="E74" s="80">
        <v>0</v>
      </c>
      <c r="F74" s="80">
        <v>5</v>
      </c>
      <c r="G74" s="80">
        <v>5</v>
      </c>
      <c r="H74" s="80">
        <f t="shared" si="2"/>
        <v>41</v>
      </c>
      <c r="I74" s="80">
        <v>2</v>
      </c>
      <c r="J74" s="80">
        <v>39</v>
      </c>
      <c r="K74" s="80">
        <v>27</v>
      </c>
    </row>
    <row r="75" spans="1:11" ht="16.5" customHeight="1">
      <c r="A75" s="84"/>
      <c r="B75" s="84" t="s">
        <v>79</v>
      </c>
      <c r="C75" s="85">
        <f t="shared" si="3"/>
        <v>4</v>
      </c>
      <c r="D75" s="85">
        <v>0</v>
      </c>
      <c r="E75" s="85">
        <v>0</v>
      </c>
      <c r="F75" s="85">
        <v>4</v>
      </c>
      <c r="G75" s="85">
        <v>4</v>
      </c>
      <c r="H75" s="85">
        <f t="shared" si="2"/>
        <v>44</v>
      </c>
      <c r="I75" s="85">
        <v>4</v>
      </c>
      <c r="J75" s="85">
        <v>40</v>
      </c>
      <c r="K75" s="85">
        <v>22</v>
      </c>
    </row>
  </sheetData>
  <mergeCells count="12">
    <mergeCell ref="C2:G2"/>
    <mergeCell ref="A2:A4"/>
    <mergeCell ref="B2:B4"/>
    <mergeCell ref="F3:G3"/>
    <mergeCell ref="C3:C4"/>
    <mergeCell ref="D3:D4"/>
    <mergeCell ref="E3:E4"/>
    <mergeCell ref="H3:H4"/>
    <mergeCell ref="K2:K4"/>
    <mergeCell ref="I3:I4"/>
    <mergeCell ref="J3:J4"/>
    <mergeCell ref="H2:J2"/>
  </mergeCells>
  <printOptions/>
  <pageMargins left="1.06" right="0.29" top="0.59" bottom="0.63" header="0.46" footer="0.2"/>
  <pageSetup fitToHeight="2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74"/>
  <sheetViews>
    <sheetView workbookViewId="0" topLeftCell="A1">
      <pane ySplit="3" topLeftCell="BM4" activePane="bottomLeft" state="frozen"/>
      <selection pane="topLeft" activeCell="A1" sqref="A1"/>
      <selection pane="bottomLeft" activeCell="P12" sqref="P12"/>
    </sheetView>
  </sheetViews>
  <sheetFormatPr defaultColWidth="9.00390625" defaultRowHeight="13.5"/>
  <cols>
    <col min="1" max="1" width="7.50390625" style="98" bestFit="1" customWidth="1"/>
    <col min="2" max="2" width="9.125" style="67" bestFit="1" customWidth="1"/>
    <col min="3" max="4" width="6.875" style="68" customWidth="1"/>
    <col min="5" max="5" width="5.375" style="68" customWidth="1"/>
    <col min="6" max="6" width="4.625" style="68" customWidth="1"/>
    <col min="7" max="7" width="7.00390625" style="68" customWidth="1"/>
    <col min="8" max="8" width="6.75390625" style="68" customWidth="1"/>
    <col min="9" max="9" width="7.00390625" style="68" customWidth="1"/>
    <col min="10" max="10" width="6.875" style="68" customWidth="1"/>
    <col min="11" max="11" width="5.75390625" style="68" customWidth="1"/>
    <col min="12" max="12" width="5.375" style="68" customWidth="1"/>
    <col min="13" max="13" width="4.625" style="68" customWidth="1"/>
    <col min="14" max="15" width="6.875" style="68" customWidth="1"/>
    <col min="16" max="16" width="5.375" style="67" customWidth="1"/>
    <col min="17" max="16384" width="9.50390625" style="67" customWidth="1"/>
  </cols>
  <sheetData>
    <row r="1" ht="22.5" customHeight="1">
      <c r="A1" s="66" t="s">
        <v>153</v>
      </c>
    </row>
    <row r="2" spans="1:15" ht="21.75" customHeight="1">
      <c r="A2" s="186"/>
      <c r="B2" s="190" t="s">
        <v>1</v>
      </c>
      <c r="C2" s="179" t="s">
        <v>154</v>
      </c>
      <c r="D2" s="179"/>
      <c r="E2" s="179"/>
      <c r="F2" s="179"/>
      <c r="G2" s="179"/>
      <c r="H2" s="180"/>
      <c r="I2" s="188" t="s">
        <v>155</v>
      </c>
      <c r="J2" s="179" t="s">
        <v>8</v>
      </c>
      <c r="K2" s="179"/>
      <c r="L2" s="179"/>
      <c r="M2" s="179"/>
      <c r="N2" s="179"/>
      <c r="O2" s="179"/>
    </row>
    <row r="3" spans="1:15" s="101" customFormat="1" ht="21.75" customHeight="1">
      <c r="A3" s="187"/>
      <c r="B3" s="190"/>
      <c r="C3" s="99" t="s">
        <v>5</v>
      </c>
      <c r="D3" s="99" t="s">
        <v>147</v>
      </c>
      <c r="E3" s="99" t="s">
        <v>148</v>
      </c>
      <c r="F3" s="99" t="s">
        <v>149</v>
      </c>
      <c r="G3" s="99" t="s">
        <v>150</v>
      </c>
      <c r="H3" s="100" t="s">
        <v>151</v>
      </c>
      <c r="I3" s="189"/>
      <c r="J3" s="99" t="s">
        <v>5</v>
      </c>
      <c r="K3" s="99" t="s">
        <v>147</v>
      </c>
      <c r="L3" s="99" t="s">
        <v>148</v>
      </c>
      <c r="M3" s="99" t="s">
        <v>149</v>
      </c>
      <c r="N3" s="99" t="s">
        <v>150</v>
      </c>
      <c r="O3" s="99" t="s">
        <v>151</v>
      </c>
    </row>
    <row r="4" spans="1:15" s="70" customFormat="1" ht="21" customHeight="1">
      <c r="A4" s="73"/>
      <c r="B4" s="74" t="s">
        <v>12</v>
      </c>
      <c r="C4" s="75">
        <f aca="true" t="shared" si="0" ref="C4:C35">SUM(D4:H4)</f>
        <v>64767</v>
      </c>
      <c r="D4" s="75">
        <f aca="true" t="shared" si="1" ref="D4:I4">SUM(D5,D15,D19,D27,D34,D42,D48,D58,D66,D70)</f>
        <v>11859</v>
      </c>
      <c r="E4" s="75">
        <f t="shared" si="1"/>
        <v>52</v>
      </c>
      <c r="F4" s="75">
        <f t="shared" si="1"/>
        <v>391</v>
      </c>
      <c r="G4" s="75">
        <f t="shared" si="1"/>
        <v>14352</v>
      </c>
      <c r="H4" s="102">
        <f t="shared" si="1"/>
        <v>38113</v>
      </c>
      <c r="I4" s="103">
        <f t="shared" si="1"/>
        <v>10111</v>
      </c>
      <c r="J4" s="75">
        <f aca="true" t="shared" si="2" ref="J4:J35">SUM(K4:O4)</f>
        <v>54656</v>
      </c>
      <c r="K4" s="75">
        <f>SUM(K5,K15,K19,K27,K34,K42,K48,K58,K66,K70)</f>
        <v>1748</v>
      </c>
      <c r="L4" s="75">
        <f>SUM(L5,L15,L19,L27,L34,L42,L48,L58,L66,L70)</f>
        <v>52</v>
      </c>
      <c r="M4" s="75">
        <f>SUM(M5,M15,M19,M27,M34,M42,M48,M58,M66,M70)</f>
        <v>391</v>
      </c>
      <c r="N4" s="75">
        <f>SUM(N5,N15,N19,N27,N34,N42,N48,N58,N66,N70)</f>
        <v>14352</v>
      </c>
      <c r="O4" s="75">
        <f>SUM(O5,O15,O19,O27,O34,O42,O48,O58,O66,O70)</f>
        <v>38113</v>
      </c>
    </row>
    <row r="5" spans="1:15" s="70" customFormat="1" ht="16.5" customHeight="1">
      <c r="A5" s="76" t="s">
        <v>13</v>
      </c>
      <c r="B5" s="77" t="s">
        <v>13</v>
      </c>
      <c r="C5" s="78">
        <f t="shared" si="0"/>
        <v>18877</v>
      </c>
      <c r="D5" s="78">
        <f aca="true" t="shared" si="3" ref="D5:I5">SUM(D6:D14)</f>
        <v>3653</v>
      </c>
      <c r="E5" s="78">
        <f t="shared" si="3"/>
        <v>10</v>
      </c>
      <c r="F5" s="78">
        <f t="shared" si="3"/>
        <v>100</v>
      </c>
      <c r="G5" s="78">
        <f t="shared" si="3"/>
        <v>3340</v>
      </c>
      <c r="H5" s="104">
        <f t="shared" si="3"/>
        <v>11774</v>
      </c>
      <c r="I5" s="105">
        <f t="shared" si="3"/>
        <v>3211</v>
      </c>
      <c r="J5" s="78">
        <f t="shared" si="2"/>
        <v>15666</v>
      </c>
      <c r="K5" s="78">
        <f>SUM(K6:K14)</f>
        <v>442</v>
      </c>
      <c r="L5" s="78">
        <f>SUM(L6:L14)</f>
        <v>10</v>
      </c>
      <c r="M5" s="78">
        <f>SUM(M6:M14)</f>
        <v>100</v>
      </c>
      <c r="N5" s="78">
        <f>SUM(N6:N14)</f>
        <v>3340</v>
      </c>
      <c r="O5" s="78">
        <f>SUM(O6:O14)</f>
        <v>11774</v>
      </c>
    </row>
    <row r="6" spans="1:15" ht="16.5" customHeight="1">
      <c r="A6" s="79"/>
      <c r="B6" s="79" t="s">
        <v>14</v>
      </c>
      <c r="C6" s="80">
        <f t="shared" si="0"/>
        <v>1072</v>
      </c>
      <c r="D6" s="80">
        <v>0</v>
      </c>
      <c r="E6" s="80">
        <v>0</v>
      </c>
      <c r="F6" s="80">
        <v>0</v>
      </c>
      <c r="G6" s="80">
        <v>223</v>
      </c>
      <c r="H6" s="106">
        <v>849</v>
      </c>
      <c r="I6" s="107">
        <v>0</v>
      </c>
      <c r="J6" s="80">
        <f t="shared" si="2"/>
        <v>1072</v>
      </c>
      <c r="K6" s="80">
        <f aca="true" t="shared" si="4" ref="K6:K14">SUM(D6-I6)</f>
        <v>0</v>
      </c>
      <c r="L6" s="80">
        <v>0</v>
      </c>
      <c r="M6" s="80">
        <v>0</v>
      </c>
      <c r="N6" s="80">
        <v>223</v>
      </c>
      <c r="O6" s="80">
        <v>849</v>
      </c>
    </row>
    <row r="7" spans="1:15" ht="16.5" customHeight="1">
      <c r="A7" s="79"/>
      <c r="B7" s="79" t="s">
        <v>15</v>
      </c>
      <c r="C7" s="80">
        <f t="shared" si="0"/>
        <v>945</v>
      </c>
      <c r="D7" s="80">
        <v>0</v>
      </c>
      <c r="E7" s="80">
        <v>0</v>
      </c>
      <c r="F7" s="80">
        <v>0</v>
      </c>
      <c r="G7" s="80">
        <v>350</v>
      </c>
      <c r="H7" s="106">
        <v>595</v>
      </c>
      <c r="I7" s="107">
        <v>0</v>
      </c>
      <c r="J7" s="80">
        <f t="shared" si="2"/>
        <v>945</v>
      </c>
      <c r="K7" s="80">
        <f t="shared" si="4"/>
        <v>0</v>
      </c>
      <c r="L7" s="80">
        <v>0</v>
      </c>
      <c r="M7" s="80">
        <v>0</v>
      </c>
      <c r="N7" s="80">
        <v>350</v>
      </c>
      <c r="O7" s="80">
        <v>595</v>
      </c>
    </row>
    <row r="8" spans="1:15" ht="16.5" customHeight="1">
      <c r="A8" s="79"/>
      <c r="B8" s="79" t="s">
        <v>16</v>
      </c>
      <c r="C8" s="80">
        <f t="shared" si="0"/>
        <v>1670</v>
      </c>
      <c r="D8" s="80">
        <v>300</v>
      </c>
      <c r="E8" s="80">
        <v>0</v>
      </c>
      <c r="F8" s="80">
        <v>0</v>
      </c>
      <c r="G8" s="80">
        <v>186</v>
      </c>
      <c r="H8" s="106">
        <v>1184</v>
      </c>
      <c r="I8" s="107">
        <v>300</v>
      </c>
      <c r="J8" s="80">
        <f t="shared" si="2"/>
        <v>1370</v>
      </c>
      <c r="K8" s="80">
        <f t="shared" si="4"/>
        <v>0</v>
      </c>
      <c r="L8" s="80">
        <v>0</v>
      </c>
      <c r="M8" s="80">
        <v>0</v>
      </c>
      <c r="N8" s="80">
        <v>186</v>
      </c>
      <c r="O8" s="80">
        <v>1184</v>
      </c>
    </row>
    <row r="9" spans="1:15" ht="16.5" customHeight="1">
      <c r="A9" s="79"/>
      <c r="B9" s="79" t="s">
        <v>17</v>
      </c>
      <c r="C9" s="80">
        <f t="shared" si="0"/>
        <v>1226</v>
      </c>
      <c r="D9" s="80">
        <v>0</v>
      </c>
      <c r="E9" s="80">
        <v>0</v>
      </c>
      <c r="F9" s="80">
        <v>0</v>
      </c>
      <c r="G9" s="80">
        <v>368</v>
      </c>
      <c r="H9" s="106">
        <v>858</v>
      </c>
      <c r="I9" s="107">
        <v>0</v>
      </c>
      <c r="J9" s="80">
        <f t="shared" si="2"/>
        <v>1226</v>
      </c>
      <c r="K9" s="80">
        <f t="shared" si="4"/>
        <v>0</v>
      </c>
      <c r="L9" s="80">
        <v>0</v>
      </c>
      <c r="M9" s="80">
        <v>0</v>
      </c>
      <c r="N9" s="80">
        <v>368</v>
      </c>
      <c r="O9" s="80">
        <v>858</v>
      </c>
    </row>
    <row r="10" spans="1:15" ht="16.5" customHeight="1">
      <c r="A10" s="79"/>
      <c r="B10" s="79" t="s">
        <v>18</v>
      </c>
      <c r="C10" s="80">
        <f t="shared" si="0"/>
        <v>1678</v>
      </c>
      <c r="D10" s="80">
        <v>0</v>
      </c>
      <c r="E10" s="80">
        <v>0</v>
      </c>
      <c r="F10" s="80">
        <v>0</v>
      </c>
      <c r="G10" s="80">
        <v>506</v>
      </c>
      <c r="H10" s="106">
        <v>1172</v>
      </c>
      <c r="I10" s="107">
        <v>0</v>
      </c>
      <c r="J10" s="80">
        <f t="shared" si="2"/>
        <v>1678</v>
      </c>
      <c r="K10" s="80">
        <f t="shared" si="4"/>
        <v>0</v>
      </c>
      <c r="L10" s="80">
        <v>0</v>
      </c>
      <c r="M10" s="80">
        <v>0</v>
      </c>
      <c r="N10" s="80">
        <v>506</v>
      </c>
      <c r="O10" s="80">
        <v>1172</v>
      </c>
    </row>
    <row r="11" spans="1:15" ht="16.5" customHeight="1">
      <c r="A11" s="79"/>
      <c r="B11" s="79" t="s">
        <v>19</v>
      </c>
      <c r="C11" s="80">
        <f t="shared" si="0"/>
        <v>1023</v>
      </c>
      <c r="D11" s="80">
        <v>0</v>
      </c>
      <c r="E11" s="80">
        <v>0</v>
      </c>
      <c r="F11" s="80">
        <v>0</v>
      </c>
      <c r="G11" s="80">
        <v>197</v>
      </c>
      <c r="H11" s="106">
        <v>826</v>
      </c>
      <c r="I11" s="107">
        <v>0</v>
      </c>
      <c r="J11" s="80">
        <f t="shared" si="2"/>
        <v>1023</v>
      </c>
      <c r="K11" s="80">
        <f t="shared" si="4"/>
        <v>0</v>
      </c>
      <c r="L11" s="80">
        <v>0</v>
      </c>
      <c r="M11" s="80">
        <v>0</v>
      </c>
      <c r="N11" s="80">
        <v>197</v>
      </c>
      <c r="O11" s="80">
        <v>826</v>
      </c>
    </row>
    <row r="12" spans="1:15" ht="16.5" customHeight="1">
      <c r="A12" s="79"/>
      <c r="B12" s="79" t="s">
        <v>20</v>
      </c>
      <c r="C12" s="80">
        <f t="shared" si="0"/>
        <v>3687</v>
      </c>
      <c r="D12" s="80">
        <v>1484</v>
      </c>
      <c r="E12" s="80">
        <v>0</v>
      </c>
      <c r="F12" s="80">
        <v>0</v>
      </c>
      <c r="G12" s="80">
        <v>856</v>
      </c>
      <c r="H12" s="106">
        <v>1347</v>
      </c>
      <c r="I12" s="107">
        <f>495+148+345+100</f>
        <v>1088</v>
      </c>
      <c r="J12" s="80">
        <f t="shared" si="2"/>
        <v>2599</v>
      </c>
      <c r="K12" s="80">
        <v>396</v>
      </c>
      <c r="L12" s="80">
        <v>0</v>
      </c>
      <c r="M12" s="80">
        <v>0</v>
      </c>
      <c r="N12" s="80">
        <v>856</v>
      </c>
      <c r="O12" s="80">
        <v>1347</v>
      </c>
    </row>
    <row r="13" spans="1:15" ht="16.5" customHeight="1">
      <c r="A13" s="79"/>
      <c r="B13" s="79" t="s">
        <v>21</v>
      </c>
      <c r="C13" s="80">
        <f t="shared" si="0"/>
        <v>3901</v>
      </c>
      <c r="D13" s="80">
        <v>46</v>
      </c>
      <c r="E13" s="80">
        <v>10</v>
      </c>
      <c r="F13" s="80">
        <v>0</v>
      </c>
      <c r="G13" s="80">
        <v>291</v>
      </c>
      <c r="H13" s="106">
        <v>3554</v>
      </c>
      <c r="I13" s="107">
        <v>0</v>
      </c>
      <c r="J13" s="80">
        <f t="shared" si="2"/>
        <v>3901</v>
      </c>
      <c r="K13" s="80">
        <f t="shared" si="4"/>
        <v>46</v>
      </c>
      <c r="L13" s="80">
        <v>10</v>
      </c>
      <c r="M13" s="80">
        <v>0</v>
      </c>
      <c r="N13" s="80">
        <v>291</v>
      </c>
      <c r="O13" s="80">
        <v>3554</v>
      </c>
    </row>
    <row r="14" spans="1:15" ht="16.5" customHeight="1">
      <c r="A14" s="84"/>
      <c r="B14" s="84" t="s">
        <v>22</v>
      </c>
      <c r="C14" s="85">
        <f t="shared" si="0"/>
        <v>3675</v>
      </c>
      <c r="D14" s="85">
        <v>1823</v>
      </c>
      <c r="E14" s="85">
        <v>0</v>
      </c>
      <c r="F14" s="85">
        <v>100</v>
      </c>
      <c r="G14" s="85">
        <v>363</v>
      </c>
      <c r="H14" s="108">
        <v>1389</v>
      </c>
      <c r="I14" s="109">
        <f>322+465+402+176+278+180</f>
        <v>1823</v>
      </c>
      <c r="J14" s="85">
        <f t="shared" si="2"/>
        <v>1852</v>
      </c>
      <c r="K14" s="85">
        <f t="shared" si="4"/>
        <v>0</v>
      </c>
      <c r="L14" s="85">
        <v>0</v>
      </c>
      <c r="M14" s="85">
        <v>100</v>
      </c>
      <c r="N14" s="85">
        <v>363</v>
      </c>
      <c r="O14" s="85">
        <v>1389</v>
      </c>
    </row>
    <row r="15" spans="1:15" ht="16.5" customHeight="1">
      <c r="A15" s="86" t="s">
        <v>23</v>
      </c>
      <c r="B15" s="76"/>
      <c r="C15" s="78">
        <f t="shared" si="0"/>
        <v>9393</v>
      </c>
      <c r="D15" s="78">
        <f aca="true" t="shared" si="5" ref="D15:I15">SUM(D16:D18)</f>
        <v>796</v>
      </c>
      <c r="E15" s="78">
        <f t="shared" si="5"/>
        <v>8</v>
      </c>
      <c r="F15" s="78">
        <f t="shared" si="5"/>
        <v>60</v>
      </c>
      <c r="G15" s="78">
        <f t="shared" si="5"/>
        <v>2291</v>
      </c>
      <c r="H15" s="104">
        <f t="shared" si="5"/>
        <v>6238</v>
      </c>
      <c r="I15" s="105">
        <f t="shared" si="5"/>
        <v>737</v>
      </c>
      <c r="J15" s="78">
        <f t="shared" si="2"/>
        <v>8656</v>
      </c>
      <c r="K15" s="78">
        <f>SUM(K16:K18)</f>
        <v>59</v>
      </c>
      <c r="L15" s="78">
        <f>SUM(L16:L18)</f>
        <v>8</v>
      </c>
      <c r="M15" s="78">
        <f>SUM(M16:M18)</f>
        <v>60</v>
      </c>
      <c r="N15" s="78">
        <f>SUM(N16:N18)</f>
        <v>2291</v>
      </c>
      <c r="O15" s="78">
        <f>SUM(O16:O18)</f>
        <v>6238</v>
      </c>
    </row>
    <row r="16" spans="1:15" ht="16.5" customHeight="1">
      <c r="A16" s="87" t="s">
        <v>24</v>
      </c>
      <c r="B16" s="88" t="s">
        <v>25</v>
      </c>
      <c r="C16" s="89">
        <f t="shared" si="0"/>
        <v>4005</v>
      </c>
      <c r="D16" s="89">
        <v>0</v>
      </c>
      <c r="E16" s="89">
        <v>8</v>
      </c>
      <c r="F16" s="89">
        <v>0</v>
      </c>
      <c r="G16" s="89">
        <v>1185</v>
      </c>
      <c r="H16" s="110">
        <v>2812</v>
      </c>
      <c r="I16" s="111">
        <v>0</v>
      </c>
      <c r="J16" s="89">
        <f t="shared" si="2"/>
        <v>4005</v>
      </c>
      <c r="K16" s="89">
        <f>SUM(D16-I16)</f>
        <v>0</v>
      </c>
      <c r="L16" s="89">
        <v>8</v>
      </c>
      <c r="M16" s="89">
        <v>0</v>
      </c>
      <c r="N16" s="89">
        <v>1185</v>
      </c>
      <c r="O16" s="89">
        <v>2812</v>
      </c>
    </row>
    <row r="17" spans="1:15" ht="16.5" customHeight="1">
      <c r="A17" s="87" t="s">
        <v>26</v>
      </c>
      <c r="B17" s="88" t="s">
        <v>27</v>
      </c>
      <c r="C17" s="89">
        <f t="shared" si="0"/>
        <v>4976</v>
      </c>
      <c r="D17" s="89">
        <v>796</v>
      </c>
      <c r="E17" s="89">
        <v>0</v>
      </c>
      <c r="F17" s="89">
        <v>60</v>
      </c>
      <c r="G17" s="89">
        <v>1106</v>
      </c>
      <c r="H17" s="110">
        <v>3014</v>
      </c>
      <c r="I17" s="111">
        <f>427+310</f>
        <v>737</v>
      </c>
      <c r="J17" s="89">
        <f t="shared" si="2"/>
        <v>4239</v>
      </c>
      <c r="K17" s="89">
        <f>SUM(D17-I17)</f>
        <v>59</v>
      </c>
      <c r="L17" s="89">
        <v>0</v>
      </c>
      <c r="M17" s="89">
        <v>60</v>
      </c>
      <c r="N17" s="89">
        <v>1106</v>
      </c>
      <c r="O17" s="89">
        <v>3014</v>
      </c>
    </row>
    <row r="18" spans="1:15" ht="16.5" customHeight="1">
      <c r="A18" s="90" t="s">
        <v>28</v>
      </c>
      <c r="B18" s="91" t="s">
        <v>29</v>
      </c>
      <c r="C18" s="92">
        <f t="shared" si="0"/>
        <v>412</v>
      </c>
      <c r="D18" s="92">
        <v>0</v>
      </c>
      <c r="E18" s="92">
        <v>0</v>
      </c>
      <c r="F18" s="92">
        <v>0</v>
      </c>
      <c r="G18" s="92">
        <v>0</v>
      </c>
      <c r="H18" s="112">
        <v>412</v>
      </c>
      <c r="I18" s="113">
        <v>0</v>
      </c>
      <c r="J18" s="92">
        <f t="shared" si="2"/>
        <v>412</v>
      </c>
      <c r="K18" s="92">
        <f>SUM(D18-I18)</f>
        <v>0</v>
      </c>
      <c r="L18" s="92">
        <v>0</v>
      </c>
      <c r="M18" s="92">
        <v>0</v>
      </c>
      <c r="N18" s="92">
        <v>0</v>
      </c>
      <c r="O18" s="92">
        <v>412</v>
      </c>
    </row>
    <row r="19" spans="1:15" ht="16.5" customHeight="1">
      <c r="A19" s="93" t="s">
        <v>185</v>
      </c>
      <c r="B19" s="79"/>
      <c r="C19" s="80">
        <f t="shared" si="0"/>
        <v>8149</v>
      </c>
      <c r="D19" s="80">
        <f aca="true" t="shared" si="6" ref="D19:I19">SUM(D24,D20)</f>
        <v>1582</v>
      </c>
      <c r="E19" s="80">
        <f t="shared" si="6"/>
        <v>0</v>
      </c>
      <c r="F19" s="80">
        <f t="shared" si="6"/>
        <v>148</v>
      </c>
      <c r="G19" s="80">
        <f t="shared" si="6"/>
        <v>2121</v>
      </c>
      <c r="H19" s="106">
        <f t="shared" si="6"/>
        <v>4298</v>
      </c>
      <c r="I19" s="107">
        <f t="shared" si="6"/>
        <v>1326</v>
      </c>
      <c r="J19" s="80">
        <f t="shared" si="2"/>
        <v>6823</v>
      </c>
      <c r="K19" s="80">
        <f>SUM(K24,K20)</f>
        <v>256</v>
      </c>
      <c r="L19" s="80">
        <f>SUM(L24,L20)</f>
        <v>0</v>
      </c>
      <c r="M19" s="80">
        <f>SUM(M24,M20)</f>
        <v>148</v>
      </c>
      <c r="N19" s="80">
        <f>SUM(N24,N20)</f>
        <v>2121</v>
      </c>
      <c r="O19" s="80">
        <f>SUM(O24,O20)</f>
        <v>4298</v>
      </c>
    </row>
    <row r="20" spans="1:15" ht="16.5" customHeight="1">
      <c r="A20" s="94" t="s">
        <v>30</v>
      </c>
      <c r="B20" s="94"/>
      <c r="C20" s="95">
        <f t="shared" si="0"/>
        <v>4019</v>
      </c>
      <c r="D20" s="95">
        <f aca="true" t="shared" si="7" ref="D20:I20">SUM(D21:D23)</f>
        <v>256</v>
      </c>
      <c r="E20" s="95">
        <f t="shared" si="7"/>
        <v>0</v>
      </c>
      <c r="F20" s="95">
        <f t="shared" si="7"/>
        <v>0</v>
      </c>
      <c r="G20" s="95">
        <f t="shared" si="7"/>
        <v>1352</v>
      </c>
      <c r="H20" s="114">
        <f t="shared" si="7"/>
        <v>2411</v>
      </c>
      <c r="I20" s="115">
        <f t="shared" si="7"/>
        <v>0</v>
      </c>
      <c r="J20" s="95">
        <f t="shared" si="2"/>
        <v>4019</v>
      </c>
      <c r="K20" s="95">
        <f>SUM(K21:K23)</f>
        <v>256</v>
      </c>
      <c r="L20" s="95">
        <f>SUM(L21:L23)</f>
        <v>0</v>
      </c>
      <c r="M20" s="95">
        <f>SUM(M21:M23)</f>
        <v>0</v>
      </c>
      <c r="N20" s="95">
        <f>SUM(N21:N23)</f>
        <v>1352</v>
      </c>
      <c r="O20" s="95">
        <f>SUM(O21:O23)</f>
        <v>2411</v>
      </c>
    </row>
    <row r="21" spans="1:15" ht="16.5" customHeight="1">
      <c r="A21" s="79"/>
      <c r="B21" s="79" t="s">
        <v>31</v>
      </c>
      <c r="C21" s="80">
        <f t="shared" si="0"/>
        <v>1567</v>
      </c>
      <c r="D21" s="80">
        <v>232</v>
      </c>
      <c r="E21" s="80">
        <v>0</v>
      </c>
      <c r="F21" s="80">
        <v>0</v>
      </c>
      <c r="G21" s="80">
        <v>186</v>
      </c>
      <c r="H21" s="106">
        <v>1149</v>
      </c>
      <c r="I21" s="107">
        <v>0</v>
      </c>
      <c r="J21" s="80">
        <f t="shared" si="2"/>
        <v>1567</v>
      </c>
      <c r="K21" s="80">
        <f>SUM(D21-I21)</f>
        <v>232</v>
      </c>
      <c r="L21" s="80">
        <v>0</v>
      </c>
      <c r="M21" s="80">
        <v>0</v>
      </c>
      <c r="N21" s="80">
        <v>186</v>
      </c>
      <c r="O21" s="80">
        <v>1149</v>
      </c>
    </row>
    <row r="22" spans="1:15" ht="16.5" customHeight="1">
      <c r="A22" s="79"/>
      <c r="B22" s="79" t="s">
        <v>32</v>
      </c>
      <c r="C22" s="80">
        <f t="shared" si="0"/>
        <v>1883</v>
      </c>
      <c r="D22" s="80">
        <v>24</v>
      </c>
      <c r="E22" s="80">
        <v>0</v>
      </c>
      <c r="F22" s="80">
        <v>0</v>
      </c>
      <c r="G22" s="80">
        <v>597</v>
      </c>
      <c r="H22" s="106">
        <v>1262</v>
      </c>
      <c r="I22" s="107">
        <v>0</v>
      </c>
      <c r="J22" s="80">
        <f t="shared" si="2"/>
        <v>1883</v>
      </c>
      <c r="K22" s="80">
        <f>SUM(D22-I22)</f>
        <v>24</v>
      </c>
      <c r="L22" s="80">
        <v>0</v>
      </c>
      <c r="M22" s="80">
        <v>0</v>
      </c>
      <c r="N22" s="80">
        <v>597</v>
      </c>
      <c r="O22" s="80">
        <v>1262</v>
      </c>
    </row>
    <row r="23" spans="1:15" ht="16.5" customHeight="1">
      <c r="A23" s="96"/>
      <c r="B23" s="96" t="s">
        <v>33</v>
      </c>
      <c r="C23" s="97">
        <f t="shared" si="0"/>
        <v>569</v>
      </c>
      <c r="D23" s="97">
        <v>0</v>
      </c>
      <c r="E23" s="97">
        <v>0</v>
      </c>
      <c r="F23" s="97">
        <v>0</v>
      </c>
      <c r="G23" s="97">
        <v>569</v>
      </c>
      <c r="H23" s="116">
        <v>0</v>
      </c>
      <c r="I23" s="117">
        <v>0</v>
      </c>
      <c r="J23" s="97">
        <f t="shared" si="2"/>
        <v>569</v>
      </c>
      <c r="K23" s="97">
        <f>SUM(D23-I23)</f>
        <v>0</v>
      </c>
      <c r="L23" s="97">
        <v>0</v>
      </c>
      <c r="M23" s="97">
        <v>0</v>
      </c>
      <c r="N23" s="97">
        <v>569</v>
      </c>
      <c r="O23" s="97">
        <v>0</v>
      </c>
    </row>
    <row r="24" spans="1:15" ht="16.5" customHeight="1">
      <c r="A24" s="79" t="s">
        <v>34</v>
      </c>
      <c r="B24" s="79"/>
      <c r="C24" s="80">
        <f t="shared" si="0"/>
        <v>4130</v>
      </c>
      <c r="D24" s="80">
        <f aca="true" t="shared" si="8" ref="D24:I24">SUM(D25:D26)</f>
        <v>1326</v>
      </c>
      <c r="E24" s="80">
        <f t="shared" si="8"/>
        <v>0</v>
      </c>
      <c r="F24" s="80">
        <f t="shared" si="8"/>
        <v>148</v>
      </c>
      <c r="G24" s="80">
        <f t="shared" si="8"/>
        <v>769</v>
      </c>
      <c r="H24" s="106">
        <f t="shared" si="8"/>
        <v>1887</v>
      </c>
      <c r="I24" s="107">
        <f t="shared" si="8"/>
        <v>1326</v>
      </c>
      <c r="J24" s="80">
        <f t="shared" si="2"/>
        <v>2804</v>
      </c>
      <c r="K24" s="80">
        <f>SUM(K25:K26)</f>
        <v>0</v>
      </c>
      <c r="L24" s="80">
        <f>SUM(L25:L26)</f>
        <v>0</v>
      </c>
      <c r="M24" s="80">
        <f>SUM(M25:M26)</f>
        <v>148</v>
      </c>
      <c r="N24" s="80">
        <f>SUM(N25:N26)</f>
        <v>769</v>
      </c>
      <c r="O24" s="80">
        <f>SUM(O25:O26)</f>
        <v>1887</v>
      </c>
    </row>
    <row r="25" spans="1:15" ht="16.5" customHeight="1">
      <c r="A25" s="79"/>
      <c r="B25" s="79" t="s">
        <v>35</v>
      </c>
      <c r="C25" s="80">
        <f t="shared" si="0"/>
        <v>1180</v>
      </c>
      <c r="D25" s="80">
        <v>0</v>
      </c>
      <c r="E25" s="80">
        <v>0</v>
      </c>
      <c r="F25" s="80">
        <v>0</v>
      </c>
      <c r="G25" s="80">
        <v>127</v>
      </c>
      <c r="H25" s="106">
        <v>1053</v>
      </c>
      <c r="I25" s="107">
        <v>0</v>
      </c>
      <c r="J25" s="80">
        <f t="shared" si="2"/>
        <v>1180</v>
      </c>
      <c r="K25" s="80">
        <f>SUM(D25-I25)</f>
        <v>0</v>
      </c>
      <c r="L25" s="80">
        <v>0</v>
      </c>
      <c r="M25" s="80">
        <v>0</v>
      </c>
      <c r="N25" s="80">
        <v>127</v>
      </c>
      <c r="O25" s="80">
        <v>1053</v>
      </c>
    </row>
    <row r="26" spans="1:15" ht="16.5" customHeight="1">
      <c r="A26" s="84"/>
      <c r="B26" s="84" t="s">
        <v>36</v>
      </c>
      <c r="C26" s="85">
        <f t="shared" si="0"/>
        <v>2950</v>
      </c>
      <c r="D26" s="85">
        <v>1326</v>
      </c>
      <c r="E26" s="85">
        <v>0</v>
      </c>
      <c r="F26" s="85">
        <v>148</v>
      </c>
      <c r="G26" s="85">
        <v>642</v>
      </c>
      <c r="H26" s="108">
        <v>834</v>
      </c>
      <c r="I26" s="109">
        <f>681+145+200+300</f>
        <v>1326</v>
      </c>
      <c r="J26" s="85">
        <f t="shared" si="2"/>
        <v>1624</v>
      </c>
      <c r="K26" s="85">
        <f>SUM(D26-I26)</f>
        <v>0</v>
      </c>
      <c r="L26" s="85">
        <v>0</v>
      </c>
      <c r="M26" s="85">
        <v>148</v>
      </c>
      <c r="N26" s="85">
        <v>642</v>
      </c>
      <c r="O26" s="85">
        <v>834</v>
      </c>
    </row>
    <row r="27" spans="1:15" ht="16.5" customHeight="1">
      <c r="A27" s="86" t="s">
        <v>186</v>
      </c>
      <c r="B27" s="76"/>
      <c r="C27" s="78">
        <f t="shared" si="0"/>
        <v>7614</v>
      </c>
      <c r="D27" s="78">
        <f aca="true" t="shared" si="9" ref="D27:I27">SUM(D28:D29)</f>
        <v>1491</v>
      </c>
      <c r="E27" s="78">
        <f t="shared" si="9"/>
        <v>6</v>
      </c>
      <c r="F27" s="78">
        <f t="shared" si="9"/>
        <v>0</v>
      </c>
      <c r="G27" s="78">
        <f t="shared" si="9"/>
        <v>1560</v>
      </c>
      <c r="H27" s="104">
        <f t="shared" si="9"/>
        <v>4557</v>
      </c>
      <c r="I27" s="105">
        <f t="shared" si="9"/>
        <v>1491</v>
      </c>
      <c r="J27" s="78">
        <f t="shared" si="2"/>
        <v>6123</v>
      </c>
      <c r="K27" s="78">
        <f>SUM(K28:K29)</f>
        <v>0</v>
      </c>
      <c r="L27" s="78">
        <f>SUM(L28:L29)</f>
        <v>6</v>
      </c>
      <c r="M27" s="78">
        <f>SUM(M28:M29)</f>
        <v>0</v>
      </c>
      <c r="N27" s="78">
        <f>SUM(N28:N29)</f>
        <v>1560</v>
      </c>
      <c r="O27" s="78">
        <f>SUM(O28:O29)</f>
        <v>4557</v>
      </c>
    </row>
    <row r="28" spans="1:15" ht="16.5" customHeight="1">
      <c r="A28" s="87" t="s">
        <v>37</v>
      </c>
      <c r="B28" s="88" t="s">
        <v>38</v>
      </c>
      <c r="C28" s="89">
        <f t="shared" si="0"/>
        <v>3665</v>
      </c>
      <c r="D28" s="89">
        <v>708</v>
      </c>
      <c r="E28" s="89">
        <v>0</v>
      </c>
      <c r="F28" s="89">
        <v>0</v>
      </c>
      <c r="G28" s="89">
        <v>689</v>
      </c>
      <c r="H28" s="110">
        <v>2268</v>
      </c>
      <c r="I28" s="111">
        <f>305+403</f>
        <v>708</v>
      </c>
      <c r="J28" s="89">
        <f t="shared" si="2"/>
        <v>2957</v>
      </c>
      <c r="K28" s="89">
        <f>SUM(D28-I28)</f>
        <v>0</v>
      </c>
      <c r="L28" s="89">
        <v>0</v>
      </c>
      <c r="M28" s="89">
        <v>0</v>
      </c>
      <c r="N28" s="89">
        <v>689</v>
      </c>
      <c r="O28" s="89">
        <v>2268</v>
      </c>
    </row>
    <row r="29" spans="1:15" ht="16.5" customHeight="1">
      <c r="A29" s="79" t="s">
        <v>39</v>
      </c>
      <c r="B29" s="79"/>
      <c r="C29" s="80">
        <f t="shared" si="0"/>
        <v>3949</v>
      </c>
      <c r="D29" s="80">
        <f aca="true" t="shared" si="10" ref="D29:I29">SUM(D30:D33)</f>
        <v>783</v>
      </c>
      <c r="E29" s="80">
        <f t="shared" si="10"/>
        <v>6</v>
      </c>
      <c r="F29" s="80">
        <f t="shared" si="10"/>
        <v>0</v>
      </c>
      <c r="G29" s="80">
        <f t="shared" si="10"/>
        <v>871</v>
      </c>
      <c r="H29" s="106">
        <f t="shared" si="10"/>
        <v>2289</v>
      </c>
      <c r="I29" s="107">
        <f t="shared" si="10"/>
        <v>783</v>
      </c>
      <c r="J29" s="80">
        <f t="shared" si="2"/>
        <v>3166</v>
      </c>
      <c r="K29" s="80">
        <f>SUM(K30:K33)</f>
        <v>0</v>
      </c>
      <c r="L29" s="80">
        <f>SUM(L30:L33)</f>
        <v>6</v>
      </c>
      <c r="M29" s="80">
        <f>SUM(M30:M33)</f>
        <v>0</v>
      </c>
      <c r="N29" s="80">
        <f>SUM(N30:N33)</f>
        <v>871</v>
      </c>
      <c r="O29" s="80">
        <f>SUM(O30:O33)</f>
        <v>2289</v>
      </c>
    </row>
    <row r="30" spans="1:15" ht="16.5" customHeight="1">
      <c r="A30" s="79"/>
      <c r="B30" s="79" t="s">
        <v>40</v>
      </c>
      <c r="C30" s="80">
        <f t="shared" si="0"/>
        <v>2942</v>
      </c>
      <c r="D30" s="80">
        <v>425</v>
      </c>
      <c r="E30" s="80">
        <v>6</v>
      </c>
      <c r="F30" s="80">
        <v>0</v>
      </c>
      <c r="G30" s="80">
        <v>770</v>
      </c>
      <c r="H30" s="106">
        <v>1741</v>
      </c>
      <c r="I30" s="107">
        <v>425</v>
      </c>
      <c r="J30" s="80">
        <f t="shared" si="2"/>
        <v>2517</v>
      </c>
      <c r="K30" s="80">
        <f>SUM(D30-I30)</f>
        <v>0</v>
      </c>
      <c r="L30" s="80">
        <v>6</v>
      </c>
      <c r="M30" s="80">
        <v>0</v>
      </c>
      <c r="N30" s="80">
        <v>770</v>
      </c>
      <c r="O30" s="80">
        <v>1741</v>
      </c>
    </row>
    <row r="31" spans="1:15" ht="16.5" customHeight="1">
      <c r="A31" s="79"/>
      <c r="B31" s="79" t="s">
        <v>41</v>
      </c>
      <c r="C31" s="80">
        <f t="shared" si="0"/>
        <v>549</v>
      </c>
      <c r="D31" s="80">
        <v>0</v>
      </c>
      <c r="E31" s="80">
        <v>0</v>
      </c>
      <c r="F31" s="80">
        <v>0</v>
      </c>
      <c r="G31" s="80">
        <v>51</v>
      </c>
      <c r="H31" s="106">
        <v>498</v>
      </c>
      <c r="I31" s="107">
        <v>0</v>
      </c>
      <c r="J31" s="80">
        <f t="shared" si="2"/>
        <v>549</v>
      </c>
      <c r="K31" s="80">
        <f>SUM(D31-I31)</f>
        <v>0</v>
      </c>
      <c r="L31" s="80">
        <v>0</v>
      </c>
      <c r="M31" s="80">
        <v>0</v>
      </c>
      <c r="N31" s="80">
        <v>51</v>
      </c>
      <c r="O31" s="80">
        <v>498</v>
      </c>
    </row>
    <row r="32" spans="1:15" ht="16.5" customHeight="1">
      <c r="A32" s="79"/>
      <c r="B32" s="79" t="s">
        <v>187</v>
      </c>
      <c r="C32" s="80">
        <f t="shared" si="0"/>
        <v>458</v>
      </c>
      <c r="D32" s="80">
        <v>358</v>
      </c>
      <c r="E32" s="80">
        <v>0</v>
      </c>
      <c r="F32" s="80">
        <v>0</v>
      </c>
      <c r="G32" s="80">
        <v>50</v>
      </c>
      <c r="H32" s="106">
        <v>50</v>
      </c>
      <c r="I32" s="107">
        <v>358</v>
      </c>
      <c r="J32" s="80">
        <f t="shared" si="2"/>
        <v>100</v>
      </c>
      <c r="K32" s="80">
        <f>SUM(D32-I32)</f>
        <v>0</v>
      </c>
      <c r="L32" s="80">
        <v>0</v>
      </c>
      <c r="M32" s="80">
        <v>0</v>
      </c>
      <c r="N32" s="80">
        <v>50</v>
      </c>
      <c r="O32" s="80">
        <v>50</v>
      </c>
    </row>
    <row r="33" spans="1:15" ht="16.5" customHeight="1">
      <c r="A33" s="84"/>
      <c r="B33" s="84" t="s">
        <v>188</v>
      </c>
      <c r="C33" s="85">
        <f t="shared" si="0"/>
        <v>0</v>
      </c>
      <c r="D33" s="85">
        <v>0</v>
      </c>
      <c r="E33" s="85">
        <v>0</v>
      </c>
      <c r="F33" s="85">
        <v>0</v>
      </c>
      <c r="G33" s="85">
        <v>0</v>
      </c>
      <c r="H33" s="108">
        <v>0</v>
      </c>
      <c r="I33" s="109">
        <v>0</v>
      </c>
      <c r="J33" s="85">
        <f t="shared" si="2"/>
        <v>0</v>
      </c>
      <c r="K33" s="85">
        <f>SUM(D33-I33)</f>
        <v>0</v>
      </c>
      <c r="L33" s="85">
        <v>0</v>
      </c>
      <c r="M33" s="85">
        <v>0</v>
      </c>
      <c r="N33" s="85">
        <v>0</v>
      </c>
      <c r="O33" s="85">
        <v>0</v>
      </c>
    </row>
    <row r="34" spans="1:15" ht="16.5" customHeight="1">
      <c r="A34" s="86" t="s">
        <v>189</v>
      </c>
      <c r="B34" s="76"/>
      <c r="C34" s="78">
        <f t="shared" si="0"/>
        <v>4471</v>
      </c>
      <c r="D34" s="78">
        <f aca="true" t="shared" si="11" ref="D34:I34">SUM(D35)</f>
        <v>847</v>
      </c>
      <c r="E34" s="78">
        <f t="shared" si="11"/>
        <v>6</v>
      </c>
      <c r="F34" s="78">
        <f t="shared" si="11"/>
        <v>50</v>
      </c>
      <c r="G34" s="78">
        <f t="shared" si="11"/>
        <v>1242</v>
      </c>
      <c r="H34" s="104">
        <f t="shared" si="11"/>
        <v>2326</v>
      </c>
      <c r="I34" s="105">
        <f t="shared" si="11"/>
        <v>847</v>
      </c>
      <c r="J34" s="78">
        <f t="shared" si="2"/>
        <v>3624</v>
      </c>
      <c r="K34" s="78">
        <f>SUM(K35)</f>
        <v>0</v>
      </c>
      <c r="L34" s="78">
        <f>SUM(L35)</f>
        <v>6</v>
      </c>
      <c r="M34" s="78">
        <f>SUM(M35)</f>
        <v>50</v>
      </c>
      <c r="N34" s="78">
        <f>SUM(N35)</f>
        <v>1242</v>
      </c>
      <c r="O34" s="78">
        <f>SUM(O35)</f>
        <v>2326</v>
      </c>
    </row>
    <row r="35" spans="1:15" ht="16.5" customHeight="1">
      <c r="A35" s="94" t="s">
        <v>42</v>
      </c>
      <c r="B35" s="94"/>
      <c r="C35" s="95">
        <f t="shared" si="0"/>
        <v>4471</v>
      </c>
      <c r="D35" s="95">
        <f aca="true" t="shared" si="12" ref="D35:I35">SUM(D36:D41)</f>
        <v>847</v>
      </c>
      <c r="E35" s="95">
        <f t="shared" si="12"/>
        <v>6</v>
      </c>
      <c r="F35" s="95">
        <f t="shared" si="12"/>
        <v>50</v>
      </c>
      <c r="G35" s="95">
        <f t="shared" si="12"/>
        <v>1242</v>
      </c>
      <c r="H35" s="114">
        <f t="shared" si="12"/>
        <v>2326</v>
      </c>
      <c r="I35" s="115">
        <f t="shared" si="12"/>
        <v>847</v>
      </c>
      <c r="J35" s="95">
        <f t="shared" si="2"/>
        <v>3624</v>
      </c>
      <c r="K35" s="95">
        <f>SUM(K36:K41)</f>
        <v>0</v>
      </c>
      <c r="L35" s="95">
        <f>SUM(L36:L41)</f>
        <v>6</v>
      </c>
      <c r="M35" s="95">
        <f>SUM(M36:M41)</f>
        <v>50</v>
      </c>
      <c r="N35" s="95">
        <f>SUM(N36:N41)</f>
        <v>1242</v>
      </c>
      <c r="O35" s="95">
        <f>SUM(O36:O41)</f>
        <v>2326</v>
      </c>
    </row>
    <row r="36" spans="1:15" ht="16.5" customHeight="1">
      <c r="A36" s="79"/>
      <c r="B36" s="79" t="s">
        <v>43</v>
      </c>
      <c r="C36" s="80">
        <f aca="true" t="shared" si="13" ref="C36:C57">SUM(D36:H36)</f>
        <v>430</v>
      </c>
      <c r="D36" s="80">
        <v>0</v>
      </c>
      <c r="E36" s="80">
        <v>0</v>
      </c>
      <c r="F36" s="80">
        <v>0</v>
      </c>
      <c r="G36" s="80">
        <v>0</v>
      </c>
      <c r="H36" s="106">
        <v>430</v>
      </c>
      <c r="I36" s="107">
        <v>0</v>
      </c>
      <c r="J36" s="80">
        <f aca="true" t="shared" si="14" ref="J36:J57">SUM(K36:O36)</f>
        <v>430</v>
      </c>
      <c r="K36" s="80">
        <f aca="true" t="shared" si="15" ref="K36:K41">SUM(D36-I36)</f>
        <v>0</v>
      </c>
      <c r="L36" s="80">
        <v>0</v>
      </c>
      <c r="M36" s="80">
        <v>0</v>
      </c>
      <c r="N36" s="80">
        <v>0</v>
      </c>
      <c r="O36" s="80">
        <v>430</v>
      </c>
    </row>
    <row r="37" spans="1:15" ht="16.5" customHeight="1">
      <c r="A37" s="79"/>
      <c r="B37" s="79" t="s">
        <v>44</v>
      </c>
      <c r="C37" s="80">
        <f t="shared" si="13"/>
        <v>1778</v>
      </c>
      <c r="D37" s="80">
        <v>445</v>
      </c>
      <c r="E37" s="80">
        <v>0</v>
      </c>
      <c r="F37" s="80">
        <v>0</v>
      </c>
      <c r="G37" s="80">
        <v>722</v>
      </c>
      <c r="H37" s="106">
        <v>611</v>
      </c>
      <c r="I37" s="107">
        <v>445</v>
      </c>
      <c r="J37" s="80">
        <f t="shared" si="14"/>
        <v>1333</v>
      </c>
      <c r="K37" s="80">
        <f t="shared" si="15"/>
        <v>0</v>
      </c>
      <c r="L37" s="80">
        <v>0</v>
      </c>
      <c r="M37" s="80">
        <v>0</v>
      </c>
      <c r="N37" s="80">
        <v>722</v>
      </c>
      <c r="O37" s="80">
        <v>611</v>
      </c>
    </row>
    <row r="38" spans="1:15" ht="16.5" customHeight="1">
      <c r="A38" s="79"/>
      <c r="B38" s="79" t="s">
        <v>45</v>
      </c>
      <c r="C38" s="80">
        <f t="shared" si="13"/>
        <v>870</v>
      </c>
      <c r="D38" s="80">
        <v>0</v>
      </c>
      <c r="E38" s="80">
        <v>0</v>
      </c>
      <c r="F38" s="80">
        <v>50</v>
      </c>
      <c r="G38" s="80">
        <v>340</v>
      </c>
      <c r="H38" s="106">
        <v>480</v>
      </c>
      <c r="I38" s="107">
        <v>0</v>
      </c>
      <c r="J38" s="80">
        <f t="shared" si="14"/>
        <v>870</v>
      </c>
      <c r="K38" s="80">
        <f t="shared" si="15"/>
        <v>0</v>
      </c>
      <c r="L38" s="80">
        <v>0</v>
      </c>
      <c r="M38" s="80">
        <v>50</v>
      </c>
      <c r="N38" s="80">
        <v>340</v>
      </c>
      <c r="O38" s="80">
        <v>480</v>
      </c>
    </row>
    <row r="39" spans="1:15" ht="16.5" customHeight="1">
      <c r="A39" s="79"/>
      <c r="B39" s="79" t="s">
        <v>46</v>
      </c>
      <c r="C39" s="80">
        <f t="shared" si="13"/>
        <v>554</v>
      </c>
      <c r="D39" s="80">
        <v>0</v>
      </c>
      <c r="E39" s="80">
        <v>6</v>
      </c>
      <c r="F39" s="80">
        <v>0</v>
      </c>
      <c r="G39" s="80">
        <v>120</v>
      </c>
      <c r="H39" s="106">
        <v>428</v>
      </c>
      <c r="I39" s="107">
        <v>0</v>
      </c>
      <c r="J39" s="80">
        <f t="shared" si="14"/>
        <v>554</v>
      </c>
      <c r="K39" s="80">
        <f t="shared" si="15"/>
        <v>0</v>
      </c>
      <c r="L39" s="80">
        <v>6</v>
      </c>
      <c r="M39" s="80">
        <v>0</v>
      </c>
      <c r="N39" s="80">
        <v>120</v>
      </c>
      <c r="O39" s="80">
        <v>428</v>
      </c>
    </row>
    <row r="40" spans="1:15" ht="16.5" customHeight="1">
      <c r="A40" s="79"/>
      <c r="B40" s="79" t="s">
        <v>47</v>
      </c>
      <c r="C40" s="80">
        <f t="shared" si="13"/>
        <v>669</v>
      </c>
      <c r="D40" s="80">
        <v>402</v>
      </c>
      <c r="E40" s="80">
        <v>0</v>
      </c>
      <c r="F40" s="80">
        <v>0</v>
      </c>
      <c r="G40" s="80">
        <v>0</v>
      </c>
      <c r="H40" s="106">
        <v>267</v>
      </c>
      <c r="I40" s="107">
        <v>402</v>
      </c>
      <c r="J40" s="80">
        <f t="shared" si="14"/>
        <v>267</v>
      </c>
      <c r="K40" s="80">
        <f t="shared" si="15"/>
        <v>0</v>
      </c>
      <c r="L40" s="80">
        <v>0</v>
      </c>
      <c r="M40" s="80">
        <v>0</v>
      </c>
      <c r="N40" s="80">
        <v>0</v>
      </c>
      <c r="O40" s="80">
        <v>267</v>
      </c>
    </row>
    <row r="41" spans="1:15" ht="16.5" customHeight="1">
      <c r="A41" s="79"/>
      <c r="B41" s="79" t="s">
        <v>48</v>
      </c>
      <c r="C41" s="80">
        <f t="shared" si="13"/>
        <v>170</v>
      </c>
      <c r="D41" s="80">
        <v>0</v>
      </c>
      <c r="E41" s="80">
        <v>0</v>
      </c>
      <c r="F41" s="80">
        <v>0</v>
      </c>
      <c r="G41" s="80">
        <v>60</v>
      </c>
      <c r="H41" s="106">
        <v>110</v>
      </c>
      <c r="I41" s="107">
        <v>0</v>
      </c>
      <c r="J41" s="80">
        <f t="shared" si="14"/>
        <v>170</v>
      </c>
      <c r="K41" s="80">
        <f t="shared" si="15"/>
        <v>0</v>
      </c>
      <c r="L41" s="80">
        <v>0</v>
      </c>
      <c r="M41" s="80">
        <v>0</v>
      </c>
      <c r="N41" s="80">
        <v>60</v>
      </c>
      <c r="O41" s="80">
        <v>110</v>
      </c>
    </row>
    <row r="42" spans="1:15" ht="16.5" customHeight="1">
      <c r="A42" s="86" t="s">
        <v>49</v>
      </c>
      <c r="B42" s="76"/>
      <c r="C42" s="78">
        <f t="shared" si="13"/>
        <v>6697</v>
      </c>
      <c r="D42" s="78">
        <f aca="true" t="shared" si="16" ref="D42:I42">SUM(D43:D44)</f>
        <v>1311</v>
      </c>
      <c r="E42" s="78">
        <f t="shared" si="16"/>
        <v>6</v>
      </c>
      <c r="F42" s="78">
        <f t="shared" si="16"/>
        <v>0</v>
      </c>
      <c r="G42" s="78">
        <f t="shared" si="16"/>
        <v>1376</v>
      </c>
      <c r="H42" s="104">
        <f t="shared" si="16"/>
        <v>4004</v>
      </c>
      <c r="I42" s="105">
        <f t="shared" si="16"/>
        <v>826</v>
      </c>
      <c r="J42" s="78">
        <f t="shared" si="14"/>
        <v>5871</v>
      </c>
      <c r="K42" s="78">
        <f>SUM(K43:K44)</f>
        <v>485</v>
      </c>
      <c r="L42" s="78">
        <f>SUM(L43:L44)</f>
        <v>6</v>
      </c>
      <c r="M42" s="78">
        <f>SUM(M43:M44)</f>
        <v>0</v>
      </c>
      <c r="N42" s="78">
        <f>SUM(N43:N44)</f>
        <v>1376</v>
      </c>
      <c r="O42" s="78">
        <f>SUM(O43:O44)</f>
        <v>4004</v>
      </c>
    </row>
    <row r="43" spans="1:15" ht="16.5" customHeight="1">
      <c r="A43" s="87" t="s">
        <v>50</v>
      </c>
      <c r="B43" s="88" t="s">
        <v>51</v>
      </c>
      <c r="C43" s="89">
        <f t="shared" si="13"/>
        <v>6111</v>
      </c>
      <c r="D43" s="89">
        <v>982</v>
      </c>
      <c r="E43" s="89">
        <v>6</v>
      </c>
      <c r="F43" s="89">
        <v>0</v>
      </c>
      <c r="G43" s="89">
        <v>1274</v>
      </c>
      <c r="H43" s="110">
        <v>3849</v>
      </c>
      <c r="I43" s="111">
        <f>219+278</f>
        <v>497</v>
      </c>
      <c r="J43" s="89">
        <f t="shared" si="14"/>
        <v>5614</v>
      </c>
      <c r="K43" s="89">
        <f>SUM(D43-I43)</f>
        <v>485</v>
      </c>
      <c r="L43" s="89">
        <v>6</v>
      </c>
      <c r="M43" s="89">
        <v>0</v>
      </c>
      <c r="N43" s="89">
        <v>1274</v>
      </c>
      <c r="O43" s="89">
        <v>3849</v>
      </c>
    </row>
    <row r="44" spans="1:15" ht="16.5" customHeight="1">
      <c r="A44" s="79" t="s">
        <v>52</v>
      </c>
      <c r="B44" s="79"/>
      <c r="C44" s="80">
        <f t="shared" si="13"/>
        <v>586</v>
      </c>
      <c r="D44" s="80">
        <f aca="true" t="shared" si="17" ref="D44:I44">SUM(D45:D47)</f>
        <v>329</v>
      </c>
      <c r="E44" s="80">
        <f t="shared" si="17"/>
        <v>0</v>
      </c>
      <c r="F44" s="80">
        <f t="shared" si="17"/>
        <v>0</v>
      </c>
      <c r="G44" s="80">
        <f t="shared" si="17"/>
        <v>102</v>
      </c>
      <c r="H44" s="106">
        <f t="shared" si="17"/>
        <v>155</v>
      </c>
      <c r="I44" s="107">
        <f t="shared" si="17"/>
        <v>329</v>
      </c>
      <c r="J44" s="80">
        <f t="shared" si="14"/>
        <v>257</v>
      </c>
      <c r="K44" s="80">
        <f>SUM(K45:K47)</f>
        <v>0</v>
      </c>
      <c r="L44" s="80">
        <f>SUM(L45:L47)</f>
        <v>0</v>
      </c>
      <c r="M44" s="80">
        <f>SUM(M45:M47)</f>
        <v>0</v>
      </c>
      <c r="N44" s="80">
        <f>SUM(N45:N47)</f>
        <v>102</v>
      </c>
      <c r="O44" s="80">
        <f>SUM(O45:O47)</f>
        <v>155</v>
      </c>
    </row>
    <row r="45" spans="1:15" ht="16.5" customHeight="1">
      <c r="A45" s="79"/>
      <c r="B45" s="79" t="s">
        <v>53</v>
      </c>
      <c r="C45" s="80">
        <f t="shared" si="13"/>
        <v>0</v>
      </c>
      <c r="D45" s="80">
        <v>0</v>
      </c>
      <c r="E45" s="80">
        <v>0</v>
      </c>
      <c r="F45" s="80">
        <v>0</v>
      </c>
      <c r="G45" s="80">
        <v>0</v>
      </c>
      <c r="H45" s="106">
        <v>0</v>
      </c>
      <c r="I45" s="107">
        <v>0</v>
      </c>
      <c r="J45" s="80">
        <f t="shared" si="14"/>
        <v>0</v>
      </c>
      <c r="K45" s="80">
        <f>SUM(D45-I45)</f>
        <v>0</v>
      </c>
      <c r="L45" s="80">
        <v>0</v>
      </c>
      <c r="M45" s="80">
        <v>0</v>
      </c>
      <c r="N45" s="80">
        <v>0</v>
      </c>
      <c r="O45" s="80">
        <v>0</v>
      </c>
    </row>
    <row r="46" spans="1:15" ht="16.5" customHeight="1">
      <c r="A46" s="79"/>
      <c r="B46" s="79" t="s">
        <v>54</v>
      </c>
      <c r="C46" s="80">
        <f t="shared" si="13"/>
        <v>431</v>
      </c>
      <c r="D46" s="80">
        <v>329</v>
      </c>
      <c r="E46" s="80">
        <v>0</v>
      </c>
      <c r="F46" s="80">
        <v>0</v>
      </c>
      <c r="G46" s="80">
        <v>102</v>
      </c>
      <c r="H46" s="106">
        <v>0</v>
      </c>
      <c r="I46" s="107">
        <v>329</v>
      </c>
      <c r="J46" s="80">
        <f t="shared" si="14"/>
        <v>102</v>
      </c>
      <c r="K46" s="80">
        <f>SUM(D46-I46)</f>
        <v>0</v>
      </c>
      <c r="L46" s="80">
        <v>0</v>
      </c>
      <c r="M46" s="80">
        <v>0</v>
      </c>
      <c r="N46" s="80">
        <v>102</v>
      </c>
      <c r="O46" s="80">
        <v>0</v>
      </c>
    </row>
    <row r="47" spans="1:15" ht="16.5" customHeight="1">
      <c r="A47" s="84"/>
      <c r="B47" s="84" t="s">
        <v>55</v>
      </c>
      <c r="C47" s="85">
        <f t="shared" si="13"/>
        <v>155</v>
      </c>
      <c r="D47" s="85">
        <v>0</v>
      </c>
      <c r="E47" s="85">
        <v>0</v>
      </c>
      <c r="F47" s="85">
        <v>0</v>
      </c>
      <c r="G47" s="85">
        <v>0</v>
      </c>
      <c r="H47" s="108">
        <v>155</v>
      </c>
      <c r="I47" s="109">
        <v>0</v>
      </c>
      <c r="J47" s="85">
        <f t="shared" si="14"/>
        <v>155</v>
      </c>
      <c r="K47" s="85">
        <f>SUM(D47-I47)</f>
        <v>0</v>
      </c>
      <c r="L47" s="85">
        <v>0</v>
      </c>
      <c r="M47" s="85">
        <v>0</v>
      </c>
      <c r="N47" s="85">
        <v>0</v>
      </c>
      <c r="O47" s="85">
        <v>155</v>
      </c>
    </row>
    <row r="48" spans="1:15" ht="16.5" customHeight="1">
      <c r="A48" s="86" t="s">
        <v>56</v>
      </c>
      <c r="B48" s="76"/>
      <c r="C48" s="78">
        <f t="shared" si="13"/>
        <v>3646</v>
      </c>
      <c r="D48" s="78">
        <f aca="true" t="shared" si="18" ref="D48:I48">SUM(D49,D54)</f>
        <v>918</v>
      </c>
      <c r="E48" s="78">
        <f t="shared" si="18"/>
        <v>4</v>
      </c>
      <c r="F48" s="78">
        <f t="shared" si="18"/>
        <v>0</v>
      </c>
      <c r="G48" s="78">
        <f t="shared" si="18"/>
        <v>652</v>
      </c>
      <c r="H48" s="104">
        <f t="shared" si="18"/>
        <v>2072</v>
      </c>
      <c r="I48" s="105">
        <f t="shared" si="18"/>
        <v>607</v>
      </c>
      <c r="J48" s="78">
        <f t="shared" si="14"/>
        <v>3039</v>
      </c>
      <c r="K48" s="78">
        <f>SUM(K49,K54)</f>
        <v>311</v>
      </c>
      <c r="L48" s="78">
        <f>SUM(L49,L54)</f>
        <v>4</v>
      </c>
      <c r="M48" s="78">
        <f>SUM(M49,M54)</f>
        <v>0</v>
      </c>
      <c r="N48" s="78">
        <f>SUM(N49,N54)</f>
        <v>652</v>
      </c>
      <c r="O48" s="78">
        <f>SUM(O49,O54)</f>
        <v>2072</v>
      </c>
    </row>
    <row r="49" spans="1:15" ht="16.5" customHeight="1">
      <c r="A49" s="94" t="s">
        <v>57</v>
      </c>
      <c r="B49" s="94"/>
      <c r="C49" s="95">
        <f t="shared" si="13"/>
        <v>1825</v>
      </c>
      <c r="D49" s="95">
        <f aca="true" t="shared" si="19" ref="D49:I49">SUM(D50:D53)</f>
        <v>360</v>
      </c>
      <c r="E49" s="95">
        <f t="shared" si="19"/>
        <v>0</v>
      </c>
      <c r="F49" s="95">
        <f t="shared" si="19"/>
        <v>0</v>
      </c>
      <c r="G49" s="95">
        <f t="shared" si="19"/>
        <v>402</v>
      </c>
      <c r="H49" s="114">
        <f t="shared" si="19"/>
        <v>1063</v>
      </c>
      <c r="I49" s="115">
        <f t="shared" si="19"/>
        <v>360</v>
      </c>
      <c r="J49" s="95">
        <f t="shared" si="14"/>
        <v>1465</v>
      </c>
      <c r="K49" s="95">
        <f>SUM(K50:K53)</f>
        <v>0</v>
      </c>
      <c r="L49" s="95">
        <f>SUM(L50:L53)</f>
        <v>0</v>
      </c>
      <c r="M49" s="95">
        <f>SUM(M50:M53)</f>
        <v>0</v>
      </c>
      <c r="N49" s="95">
        <f>SUM(N50:N53)</f>
        <v>402</v>
      </c>
      <c r="O49" s="95">
        <f>SUM(O50:O53)</f>
        <v>1063</v>
      </c>
    </row>
    <row r="50" spans="1:15" ht="16.5" customHeight="1">
      <c r="A50" s="79"/>
      <c r="B50" s="79" t="s">
        <v>58</v>
      </c>
      <c r="C50" s="80">
        <f>SUM(D50:H50)</f>
        <v>205</v>
      </c>
      <c r="D50" s="80">
        <v>0</v>
      </c>
      <c r="E50" s="80">
        <v>0</v>
      </c>
      <c r="F50" s="80">
        <v>0</v>
      </c>
      <c r="G50" s="80">
        <v>0</v>
      </c>
      <c r="H50" s="106">
        <v>205</v>
      </c>
      <c r="I50" s="107">
        <v>0</v>
      </c>
      <c r="J50" s="80">
        <f>SUM(K50:O50)</f>
        <v>205</v>
      </c>
      <c r="K50" s="80">
        <f>SUM(D50-I50)</f>
        <v>0</v>
      </c>
      <c r="L50" s="80">
        <v>0</v>
      </c>
      <c r="M50" s="80">
        <v>0</v>
      </c>
      <c r="N50" s="80">
        <v>0</v>
      </c>
      <c r="O50" s="80">
        <v>205</v>
      </c>
    </row>
    <row r="51" spans="1:15" ht="16.5" customHeight="1">
      <c r="A51" s="79"/>
      <c r="B51" s="79" t="s">
        <v>59</v>
      </c>
      <c r="C51" s="80">
        <f t="shared" si="13"/>
        <v>1126</v>
      </c>
      <c r="D51" s="80">
        <v>360</v>
      </c>
      <c r="E51" s="80">
        <v>0</v>
      </c>
      <c r="F51" s="80">
        <v>0</v>
      </c>
      <c r="G51" s="80">
        <v>168</v>
      </c>
      <c r="H51" s="106">
        <v>598</v>
      </c>
      <c r="I51" s="107">
        <v>360</v>
      </c>
      <c r="J51" s="80">
        <f t="shared" si="14"/>
        <v>766</v>
      </c>
      <c r="K51" s="80">
        <f>SUM(D51-I51)</f>
        <v>0</v>
      </c>
      <c r="L51" s="80">
        <v>0</v>
      </c>
      <c r="M51" s="80">
        <v>0</v>
      </c>
      <c r="N51" s="80">
        <v>168</v>
      </c>
      <c r="O51" s="80">
        <v>598</v>
      </c>
    </row>
    <row r="52" spans="1:15" ht="16.5" customHeight="1">
      <c r="A52" s="79"/>
      <c r="B52" s="79" t="s">
        <v>60</v>
      </c>
      <c r="C52" s="80">
        <f t="shared" si="13"/>
        <v>132</v>
      </c>
      <c r="D52" s="80">
        <v>0</v>
      </c>
      <c r="E52" s="80">
        <v>0</v>
      </c>
      <c r="F52" s="80">
        <v>0</v>
      </c>
      <c r="G52" s="80">
        <v>91</v>
      </c>
      <c r="H52" s="106">
        <v>41</v>
      </c>
      <c r="I52" s="107">
        <v>0</v>
      </c>
      <c r="J52" s="80">
        <f t="shared" si="14"/>
        <v>132</v>
      </c>
      <c r="K52" s="80">
        <f>SUM(D52-I52)</f>
        <v>0</v>
      </c>
      <c r="L52" s="80">
        <v>0</v>
      </c>
      <c r="M52" s="80">
        <v>0</v>
      </c>
      <c r="N52" s="80">
        <v>91</v>
      </c>
      <c r="O52" s="80">
        <v>41</v>
      </c>
    </row>
    <row r="53" spans="1:15" ht="16.5" customHeight="1">
      <c r="A53" s="96"/>
      <c r="B53" s="96" t="s">
        <v>193</v>
      </c>
      <c r="C53" s="97">
        <f t="shared" si="13"/>
        <v>362</v>
      </c>
      <c r="D53" s="97">
        <v>0</v>
      </c>
      <c r="E53" s="97">
        <v>0</v>
      </c>
      <c r="F53" s="97">
        <v>0</v>
      </c>
      <c r="G53" s="97">
        <v>143</v>
      </c>
      <c r="H53" s="116">
        <v>219</v>
      </c>
      <c r="I53" s="117">
        <v>0</v>
      </c>
      <c r="J53" s="97">
        <f t="shared" si="14"/>
        <v>362</v>
      </c>
      <c r="K53" s="97">
        <f>SUM(D53-I53)</f>
        <v>0</v>
      </c>
      <c r="L53" s="97">
        <v>0</v>
      </c>
      <c r="M53" s="97">
        <v>0</v>
      </c>
      <c r="N53" s="97">
        <v>143</v>
      </c>
      <c r="O53" s="97">
        <v>219</v>
      </c>
    </row>
    <row r="54" spans="1:15" ht="16.5" customHeight="1">
      <c r="A54" s="79" t="s">
        <v>62</v>
      </c>
      <c r="B54" s="79"/>
      <c r="C54" s="80">
        <f t="shared" si="13"/>
        <v>1821</v>
      </c>
      <c r="D54" s="80">
        <f aca="true" t="shared" si="20" ref="D54:I54">SUM(D55:D57)</f>
        <v>558</v>
      </c>
      <c r="E54" s="80">
        <f t="shared" si="20"/>
        <v>4</v>
      </c>
      <c r="F54" s="80">
        <f t="shared" si="20"/>
        <v>0</v>
      </c>
      <c r="G54" s="80">
        <f t="shared" si="20"/>
        <v>250</v>
      </c>
      <c r="H54" s="106">
        <f t="shared" si="20"/>
        <v>1009</v>
      </c>
      <c r="I54" s="107">
        <f t="shared" si="20"/>
        <v>247</v>
      </c>
      <c r="J54" s="80">
        <f t="shared" si="14"/>
        <v>1574</v>
      </c>
      <c r="K54" s="80">
        <f>SUM(K55:K57)</f>
        <v>311</v>
      </c>
      <c r="L54" s="80">
        <f>SUM(L55:L57)</f>
        <v>4</v>
      </c>
      <c r="M54" s="80">
        <f>SUM(M55:M57)</f>
        <v>0</v>
      </c>
      <c r="N54" s="80">
        <f>SUM(N55:N57)</f>
        <v>250</v>
      </c>
      <c r="O54" s="80">
        <f>SUM(O55:O57)</f>
        <v>1009</v>
      </c>
    </row>
    <row r="55" spans="1:15" ht="16.5" customHeight="1">
      <c r="A55" s="79"/>
      <c r="B55" s="79" t="s">
        <v>63</v>
      </c>
      <c r="C55" s="80">
        <f t="shared" si="13"/>
        <v>757</v>
      </c>
      <c r="D55" s="80">
        <v>311</v>
      </c>
      <c r="E55" s="80">
        <v>0</v>
      </c>
      <c r="F55" s="80">
        <v>0</v>
      </c>
      <c r="G55" s="80">
        <v>78</v>
      </c>
      <c r="H55" s="106">
        <v>368</v>
      </c>
      <c r="I55" s="107">
        <v>0</v>
      </c>
      <c r="J55" s="80">
        <f t="shared" si="14"/>
        <v>757</v>
      </c>
      <c r="K55" s="80">
        <f>SUM(D55-I55)</f>
        <v>311</v>
      </c>
      <c r="L55" s="80">
        <v>0</v>
      </c>
      <c r="M55" s="80">
        <v>0</v>
      </c>
      <c r="N55" s="80">
        <v>78</v>
      </c>
      <c r="O55" s="80">
        <v>368</v>
      </c>
    </row>
    <row r="56" spans="1:15" ht="16.5" customHeight="1">
      <c r="A56" s="79"/>
      <c r="B56" s="79" t="s">
        <v>64</v>
      </c>
      <c r="C56" s="80">
        <f t="shared" si="13"/>
        <v>1034</v>
      </c>
      <c r="D56" s="80">
        <v>247</v>
      </c>
      <c r="E56" s="80">
        <v>4</v>
      </c>
      <c r="F56" s="80">
        <v>0</v>
      </c>
      <c r="G56" s="80">
        <v>142</v>
      </c>
      <c r="H56" s="106">
        <v>641</v>
      </c>
      <c r="I56" s="107">
        <v>247</v>
      </c>
      <c r="J56" s="80">
        <f t="shared" si="14"/>
        <v>787</v>
      </c>
      <c r="K56" s="80">
        <f>SUM(D56-I56)</f>
        <v>0</v>
      </c>
      <c r="L56" s="80">
        <v>4</v>
      </c>
      <c r="M56" s="80">
        <v>0</v>
      </c>
      <c r="N56" s="80">
        <v>142</v>
      </c>
      <c r="O56" s="80">
        <v>641</v>
      </c>
    </row>
    <row r="57" spans="1:15" ht="16.5" customHeight="1">
      <c r="A57" s="84"/>
      <c r="B57" s="84" t="s">
        <v>190</v>
      </c>
      <c r="C57" s="85">
        <f t="shared" si="13"/>
        <v>30</v>
      </c>
      <c r="D57" s="85">
        <v>0</v>
      </c>
      <c r="E57" s="85">
        <v>0</v>
      </c>
      <c r="F57" s="85">
        <v>0</v>
      </c>
      <c r="G57" s="85">
        <v>30</v>
      </c>
      <c r="H57" s="108">
        <v>0</v>
      </c>
      <c r="I57" s="109">
        <v>0</v>
      </c>
      <c r="J57" s="85">
        <f t="shared" si="14"/>
        <v>30</v>
      </c>
      <c r="K57" s="85">
        <f>SUM(D57-I57)</f>
        <v>0</v>
      </c>
      <c r="L57" s="85">
        <v>0</v>
      </c>
      <c r="M57" s="85">
        <v>0</v>
      </c>
      <c r="N57" s="85">
        <v>30</v>
      </c>
      <c r="O57" s="85">
        <v>0</v>
      </c>
    </row>
    <row r="58" spans="1:15" ht="16.5" customHeight="1">
      <c r="A58" s="86" t="s">
        <v>191</v>
      </c>
      <c r="B58" s="76"/>
      <c r="C58" s="78">
        <f aca="true" t="shared" si="21" ref="C58:C74">SUM(D58:H58)</f>
        <v>2280</v>
      </c>
      <c r="D58" s="78">
        <f aca="true" t="shared" si="22" ref="D58:I58">SUM(D59,D63)</f>
        <v>602</v>
      </c>
      <c r="E58" s="78">
        <f t="shared" si="22"/>
        <v>4</v>
      </c>
      <c r="F58" s="78">
        <f t="shared" si="22"/>
        <v>7</v>
      </c>
      <c r="G58" s="78">
        <f t="shared" si="22"/>
        <v>301</v>
      </c>
      <c r="H58" s="104">
        <f t="shared" si="22"/>
        <v>1366</v>
      </c>
      <c r="I58" s="105">
        <f t="shared" si="22"/>
        <v>537</v>
      </c>
      <c r="J58" s="78">
        <f aca="true" t="shared" si="23" ref="J58:J74">SUM(K58:O58)</f>
        <v>1743</v>
      </c>
      <c r="K58" s="78">
        <f>SUM(K59,K63)</f>
        <v>65</v>
      </c>
      <c r="L58" s="78">
        <f>SUM(L59,L63)</f>
        <v>4</v>
      </c>
      <c r="M58" s="78">
        <f>SUM(M59,M63)</f>
        <v>7</v>
      </c>
      <c r="N58" s="78">
        <f>SUM(N59,N63)</f>
        <v>301</v>
      </c>
      <c r="O58" s="78">
        <f>SUM(O59,O63)</f>
        <v>1366</v>
      </c>
    </row>
    <row r="59" spans="1:15" ht="16.5" customHeight="1">
      <c r="A59" s="94" t="s">
        <v>65</v>
      </c>
      <c r="B59" s="94"/>
      <c r="C59" s="95">
        <f t="shared" si="21"/>
        <v>1134</v>
      </c>
      <c r="D59" s="95">
        <f aca="true" t="shared" si="24" ref="D59:I59">SUM(D60:D62)</f>
        <v>65</v>
      </c>
      <c r="E59" s="95">
        <f t="shared" si="24"/>
        <v>4</v>
      </c>
      <c r="F59" s="95">
        <f t="shared" si="24"/>
        <v>0</v>
      </c>
      <c r="G59" s="95">
        <f t="shared" si="24"/>
        <v>210</v>
      </c>
      <c r="H59" s="114">
        <f t="shared" si="24"/>
        <v>855</v>
      </c>
      <c r="I59" s="115">
        <f t="shared" si="24"/>
        <v>0</v>
      </c>
      <c r="J59" s="95">
        <f t="shared" si="23"/>
        <v>1134</v>
      </c>
      <c r="K59" s="95">
        <f>SUM(K60:K62)</f>
        <v>65</v>
      </c>
      <c r="L59" s="95">
        <f>SUM(L60:L62)</f>
        <v>4</v>
      </c>
      <c r="M59" s="95">
        <f>SUM(M60:M62)</f>
        <v>0</v>
      </c>
      <c r="N59" s="95">
        <f>SUM(N60:N62)</f>
        <v>210</v>
      </c>
      <c r="O59" s="95">
        <f>SUM(O60:O62)</f>
        <v>855</v>
      </c>
    </row>
    <row r="60" spans="1:15" ht="16.5" customHeight="1">
      <c r="A60" s="79"/>
      <c r="B60" s="79" t="s">
        <v>66</v>
      </c>
      <c r="C60" s="80">
        <f t="shared" si="21"/>
        <v>705</v>
      </c>
      <c r="D60" s="80">
        <v>65</v>
      </c>
      <c r="E60" s="80">
        <v>4</v>
      </c>
      <c r="F60" s="80">
        <v>0</v>
      </c>
      <c r="G60" s="80">
        <v>40</v>
      </c>
      <c r="H60" s="106">
        <v>596</v>
      </c>
      <c r="I60" s="107">
        <v>0</v>
      </c>
      <c r="J60" s="80">
        <f t="shared" si="23"/>
        <v>705</v>
      </c>
      <c r="K60" s="80">
        <f>SUM(D60-I60)</f>
        <v>65</v>
      </c>
      <c r="L60" s="80">
        <v>4</v>
      </c>
      <c r="M60" s="80">
        <v>0</v>
      </c>
      <c r="N60" s="80">
        <v>40</v>
      </c>
      <c r="O60" s="80">
        <v>596</v>
      </c>
    </row>
    <row r="61" spans="1:15" ht="16.5" customHeight="1">
      <c r="A61" s="79"/>
      <c r="B61" s="79" t="s">
        <v>67</v>
      </c>
      <c r="C61" s="80">
        <f>SUM(D61:H61)</f>
        <v>149</v>
      </c>
      <c r="D61" s="80">
        <v>0</v>
      </c>
      <c r="E61" s="80">
        <v>0</v>
      </c>
      <c r="F61" s="80">
        <v>0</v>
      </c>
      <c r="G61" s="80">
        <v>0</v>
      </c>
      <c r="H61" s="106">
        <v>149</v>
      </c>
      <c r="I61" s="107">
        <v>0</v>
      </c>
      <c r="J61" s="80">
        <f>SUM(K61:O61)</f>
        <v>149</v>
      </c>
      <c r="K61" s="80">
        <f>SUM(D61-I61)</f>
        <v>0</v>
      </c>
      <c r="L61" s="80">
        <v>0</v>
      </c>
      <c r="M61" s="80">
        <v>0</v>
      </c>
      <c r="N61" s="80">
        <v>0</v>
      </c>
      <c r="O61" s="80">
        <v>149</v>
      </c>
    </row>
    <row r="62" spans="1:15" ht="16.5" customHeight="1">
      <c r="A62" s="96"/>
      <c r="B62" s="96" t="s">
        <v>68</v>
      </c>
      <c r="C62" s="97">
        <f t="shared" si="21"/>
        <v>280</v>
      </c>
      <c r="D62" s="97">
        <v>0</v>
      </c>
      <c r="E62" s="97">
        <v>0</v>
      </c>
      <c r="F62" s="97">
        <v>0</v>
      </c>
      <c r="G62" s="97">
        <v>170</v>
      </c>
      <c r="H62" s="116">
        <v>110</v>
      </c>
      <c r="I62" s="117">
        <v>0</v>
      </c>
      <c r="J62" s="97">
        <f t="shared" si="23"/>
        <v>280</v>
      </c>
      <c r="K62" s="97">
        <f>SUM(D62-I62)</f>
        <v>0</v>
      </c>
      <c r="L62" s="97">
        <v>0</v>
      </c>
      <c r="M62" s="97">
        <v>0</v>
      </c>
      <c r="N62" s="97">
        <v>170</v>
      </c>
      <c r="O62" s="97">
        <v>110</v>
      </c>
    </row>
    <row r="63" spans="1:15" ht="16.5" customHeight="1">
      <c r="A63" s="79" t="s">
        <v>69</v>
      </c>
      <c r="B63" s="79"/>
      <c r="C63" s="80">
        <f t="shared" si="21"/>
        <v>1146</v>
      </c>
      <c r="D63" s="80">
        <f aca="true" t="shared" si="25" ref="D63:I63">SUM(D64:D65)</f>
        <v>537</v>
      </c>
      <c r="E63" s="80">
        <f t="shared" si="25"/>
        <v>0</v>
      </c>
      <c r="F63" s="80">
        <f t="shared" si="25"/>
        <v>7</v>
      </c>
      <c r="G63" s="80">
        <f t="shared" si="25"/>
        <v>91</v>
      </c>
      <c r="H63" s="106">
        <f t="shared" si="25"/>
        <v>511</v>
      </c>
      <c r="I63" s="107">
        <f t="shared" si="25"/>
        <v>537</v>
      </c>
      <c r="J63" s="80">
        <f t="shared" si="23"/>
        <v>609</v>
      </c>
      <c r="K63" s="80">
        <f>SUM(K64:K65)</f>
        <v>0</v>
      </c>
      <c r="L63" s="80">
        <f>SUM(L64:L65)</f>
        <v>0</v>
      </c>
      <c r="M63" s="80">
        <f>SUM(M64:M65)</f>
        <v>7</v>
      </c>
      <c r="N63" s="80">
        <f>SUM(N64:N65)</f>
        <v>91</v>
      </c>
      <c r="O63" s="80">
        <f>SUM(O64:O65)</f>
        <v>511</v>
      </c>
    </row>
    <row r="64" spans="1:15" ht="16.5" customHeight="1">
      <c r="A64" s="79"/>
      <c r="B64" s="79" t="s">
        <v>70</v>
      </c>
      <c r="C64" s="80">
        <f t="shared" si="21"/>
        <v>707</v>
      </c>
      <c r="D64" s="80">
        <v>287</v>
      </c>
      <c r="E64" s="80">
        <v>0</v>
      </c>
      <c r="F64" s="80">
        <v>7</v>
      </c>
      <c r="G64" s="80">
        <v>55</v>
      </c>
      <c r="H64" s="106">
        <v>358</v>
      </c>
      <c r="I64" s="107">
        <v>287</v>
      </c>
      <c r="J64" s="80">
        <f t="shared" si="23"/>
        <v>420</v>
      </c>
      <c r="K64" s="80">
        <f>SUM(D64-I64)</f>
        <v>0</v>
      </c>
      <c r="L64" s="80">
        <v>0</v>
      </c>
      <c r="M64" s="80">
        <v>7</v>
      </c>
      <c r="N64" s="80">
        <v>55</v>
      </c>
      <c r="O64" s="80">
        <v>358</v>
      </c>
    </row>
    <row r="65" spans="1:15" ht="16.5" customHeight="1">
      <c r="A65" s="84"/>
      <c r="B65" s="84" t="s">
        <v>71</v>
      </c>
      <c r="C65" s="85">
        <f t="shared" si="21"/>
        <v>439</v>
      </c>
      <c r="D65" s="85">
        <v>250</v>
      </c>
      <c r="E65" s="85">
        <v>0</v>
      </c>
      <c r="F65" s="85">
        <v>0</v>
      </c>
      <c r="G65" s="85">
        <v>36</v>
      </c>
      <c r="H65" s="108">
        <v>153</v>
      </c>
      <c r="I65" s="109">
        <v>250</v>
      </c>
      <c r="J65" s="85">
        <f t="shared" si="23"/>
        <v>189</v>
      </c>
      <c r="K65" s="85">
        <f>SUM(D65-I65)</f>
        <v>0</v>
      </c>
      <c r="L65" s="85">
        <v>0</v>
      </c>
      <c r="M65" s="85">
        <v>0</v>
      </c>
      <c r="N65" s="85">
        <v>36</v>
      </c>
      <c r="O65" s="85">
        <v>153</v>
      </c>
    </row>
    <row r="66" spans="1:15" ht="16.5" customHeight="1">
      <c r="A66" s="86" t="s">
        <v>72</v>
      </c>
      <c r="B66" s="76"/>
      <c r="C66" s="78">
        <f t="shared" si="21"/>
        <v>1563</v>
      </c>
      <c r="D66" s="78">
        <f aca="true" t="shared" si="26" ref="D66:I66">SUM(D67)</f>
        <v>266</v>
      </c>
      <c r="E66" s="78">
        <f t="shared" si="26"/>
        <v>4</v>
      </c>
      <c r="F66" s="78">
        <f t="shared" si="26"/>
        <v>0</v>
      </c>
      <c r="G66" s="78">
        <f t="shared" si="26"/>
        <v>493</v>
      </c>
      <c r="H66" s="104">
        <f t="shared" si="26"/>
        <v>800</v>
      </c>
      <c r="I66" s="105">
        <f t="shared" si="26"/>
        <v>266</v>
      </c>
      <c r="J66" s="78">
        <f t="shared" si="23"/>
        <v>1297</v>
      </c>
      <c r="K66" s="78">
        <f>SUM(K67)</f>
        <v>0</v>
      </c>
      <c r="L66" s="78">
        <f>SUM(L67)</f>
        <v>4</v>
      </c>
      <c r="M66" s="78">
        <f>SUM(M67)</f>
        <v>0</v>
      </c>
      <c r="N66" s="78">
        <f>SUM(N67)</f>
        <v>493</v>
      </c>
      <c r="O66" s="78">
        <f>SUM(O67)</f>
        <v>800</v>
      </c>
    </row>
    <row r="67" spans="1:15" ht="16.5" customHeight="1">
      <c r="A67" s="94" t="s">
        <v>73</v>
      </c>
      <c r="B67" s="94"/>
      <c r="C67" s="95">
        <f t="shared" si="21"/>
        <v>1563</v>
      </c>
      <c r="D67" s="95">
        <f aca="true" t="shared" si="27" ref="D67:I67">SUM(D68:D69)</f>
        <v>266</v>
      </c>
      <c r="E67" s="95">
        <f t="shared" si="27"/>
        <v>4</v>
      </c>
      <c r="F67" s="95">
        <f t="shared" si="27"/>
        <v>0</v>
      </c>
      <c r="G67" s="95">
        <f t="shared" si="27"/>
        <v>493</v>
      </c>
      <c r="H67" s="114">
        <f t="shared" si="27"/>
        <v>800</v>
      </c>
      <c r="I67" s="115">
        <f t="shared" si="27"/>
        <v>266</v>
      </c>
      <c r="J67" s="95">
        <f t="shared" si="23"/>
        <v>1297</v>
      </c>
      <c r="K67" s="95">
        <f>SUM(K68:K69)</f>
        <v>0</v>
      </c>
      <c r="L67" s="95">
        <f>SUM(L68:L69)</f>
        <v>4</v>
      </c>
      <c r="M67" s="95">
        <f>SUM(M68:M69)</f>
        <v>0</v>
      </c>
      <c r="N67" s="95">
        <f>SUM(N68:N69)</f>
        <v>493</v>
      </c>
      <c r="O67" s="95">
        <f>SUM(O68:O69)</f>
        <v>800</v>
      </c>
    </row>
    <row r="68" spans="1:15" ht="16.5" customHeight="1">
      <c r="A68" s="79"/>
      <c r="B68" s="79" t="s">
        <v>74</v>
      </c>
      <c r="C68" s="80">
        <f t="shared" si="21"/>
        <v>447</v>
      </c>
      <c r="D68" s="80">
        <v>0</v>
      </c>
      <c r="E68" s="80">
        <v>0</v>
      </c>
      <c r="F68" s="80">
        <v>0</v>
      </c>
      <c r="G68" s="80">
        <v>173</v>
      </c>
      <c r="H68" s="106">
        <v>274</v>
      </c>
      <c r="I68" s="107">
        <v>0</v>
      </c>
      <c r="J68" s="80">
        <f t="shared" si="23"/>
        <v>447</v>
      </c>
      <c r="K68" s="80">
        <f>SUM(D68-I68)</f>
        <v>0</v>
      </c>
      <c r="L68" s="80">
        <v>0</v>
      </c>
      <c r="M68" s="80">
        <v>0</v>
      </c>
      <c r="N68" s="80">
        <v>173</v>
      </c>
      <c r="O68" s="80">
        <v>274</v>
      </c>
    </row>
    <row r="69" spans="1:15" ht="16.5" customHeight="1">
      <c r="A69" s="84"/>
      <c r="B69" s="84" t="s">
        <v>75</v>
      </c>
      <c r="C69" s="85">
        <f t="shared" si="21"/>
        <v>1116</v>
      </c>
      <c r="D69" s="85">
        <v>266</v>
      </c>
      <c r="E69" s="85">
        <v>4</v>
      </c>
      <c r="F69" s="85">
        <v>0</v>
      </c>
      <c r="G69" s="85">
        <v>320</v>
      </c>
      <c r="H69" s="108">
        <v>526</v>
      </c>
      <c r="I69" s="109">
        <v>266</v>
      </c>
      <c r="J69" s="85">
        <f t="shared" si="23"/>
        <v>850</v>
      </c>
      <c r="K69" s="85">
        <f>SUM(D69-I69)</f>
        <v>0</v>
      </c>
      <c r="L69" s="85">
        <v>4</v>
      </c>
      <c r="M69" s="85">
        <v>0</v>
      </c>
      <c r="N69" s="85">
        <v>320</v>
      </c>
      <c r="O69" s="85">
        <v>526</v>
      </c>
    </row>
    <row r="70" spans="1:15" ht="16.5" customHeight="1">
      <c r="A70" s="86" t="s">
        <v>192</v>
      </c>
      <c r="B70" s="76"/>
      <c r="C70" s="78">
        <f t="shared" si="21"/>
        <v>2077</v>
      </c>
      <c r="D70" s="78">
        <f aca="true" t="shared" si="28" ref="D70:I70">SUM(D71)</f>
        <v>393</v>
      </c>
      <c r="E70" s="78">
        <f t="shared" si="28"/>
        <v>4</v>
      </c>
      <c r="F70" s="78">
        <f t="shared" si="28"/>
        <v>26</v>
      </c>
      <c r="G70" s="78">
        <f t="shared" si="28"/>
        <v>976</v>
      </c>
      <c r="H70" s="104">
        <f t="shared" si="28"/>
        <v>678</v>
      </c>
      <c r="I70" s="105">
        <f t="shared" si="28"/>
        <v>263</v>
      </c>
      <c r="J70" s="78">
        <f t="shared" si="23"/>
        <v>1814</v>
      </c>
      <c r="K70" s="78">
        <f>SUM(K71)</f>
        <v>130</v>
      </c>
      <c r="L70" s="78">
        <f>SUM(L71)</f>
        <v>4</v>
      </c>
      <c r="M70" s="78">
        <f>SUM(M71)</f>
        <v>26</v>
      </c>
      <c r="N70" s="78">
        <f>SUM(N71)</f>
        <v>976</v>
      </c>
      <c r="O70" s="78">
        <f>SUM(O71)</f>
        <v>678</v>
      </c>
    </row>
    <row r="71" spans="1:15" ht="16.5" customHeight="1">
      <c r="A71" s="94" t="s">
        <v>76</v>
      </c>
      <c r="B71" s="94"/>
      <c r="C71" s="95">
        <f t="shared" si="21"/>
        <v>2077</v>
      </c>
      <c r="D71" s="95">
        <f aca="true" t="shared" si="29" ref="D71:I71">SUM(D72:D74)</f>
        <v>393</v>
      </c>
      <c r="E71" s="95">
        <f t="shared" si="29"/>
        <v>4</v>
      </c>
      <c r="F71" s="95">
        <f t="shared" si="29"/>
        <v>26</v>
      </c>
      <c r="G71" s="95">
        <f t="shared" si="29"/>
        <v>976</v>
      </c>
      <c r="H71" s="114">
        <f t="shared" si="29"/>
        <v>678</v>
      </c>
      <c r="I71" s="115">
        <f t="shared" si="29"/>
        <v>263</v>
      </c>
      <c r="J71" s="95">
        <f t="shared" si="23"/>
        <v>1814</v>
      </c>
      <c r="K71" s="95">
        <f>SUM(K72:K74)</f>
        <v>130</v>
      </c>
      <c r="L71" s="95">
        <f>SUM(L72:L74)</f>
        <v>4</v>
      </c>
      <c r="M71" s="95">
        <f>SUM(M72:M74)</f>
        <v>26</v>
      </c>
      <c r="N71" s="95">
        <f>SUM(N72:N74)</f>
        <v>976</v>
      </c>
      <c r="O71" s="95">
        <f>SUM(O72:O74)</f>
        <v>678</v>
      </c>
    </row>
    <row r="72" spans="1:15" ht="16.5" customHeight="1">
      <c r="A72" s="79"/>
      <c r="B72" s="79" t="s">
        <v>77</v>
      </c>
      <c r="C72" s="80">
        <f t="shared" si="21"/>
        <v>865</v>
      </c>
      <c r="D72" s="80">
        <v>308</v>
      </c>
      <c r="E72" s="80">
        <v>4</v>
      </c>
      <c r="F72" s="80">
        <v>26</v>
      </c>
      <c r="G72" s="80">
        <v>100</v>
      </c>
      <c r="H72" s="106">
        <v>427</v>
      </c>
      <c r="I72" s="107">
        <v>263</v>
      </c>
      <c r="J72" s="80">
        <f t="shared" si="23"/>
        <v>602</v>
      </c>
      <c r="K72" s="80">
        <f>SUM(D72-I72)</f>
        <v>45</v>
      </c>
      <c r="L72" s="80">
        <v>4</v>
      </c>
      <c r="M72" s="80">
        <v>26</v>
      </c>
      <c r="N72" s="80">
        <v>100</v>
      </c>
      <c r="O72" s="80">
        <v>427</v>
      </c>
    </row>
    <row r="73" spans="1:15" ht="16.5" customHeight="1">
      <c r="A73" s="79"/>
      <c r="B73" s="79" t="s">
        <v>78</v>
      </c>
      <c r="C73" s="80">
        <f t="shared" si="21"/>
        <v>630</v>
      </c>
      <c r="D73" s="80">
        <v>85</v>
      </c>
      <c r="E73" s="80">
        <v>0</v>
      </c>
      <c r="F73" s="80">
        <v>0</v>
      </c>
      <c r="G73" s="80">
        <v>504</v>
      </c>
      <c r="H73" s="106">
        <v>41</v>
      </c>
      <c r="I73" s="107">
        <v>0</v>
      </c>
      <c r="J73" s="80">
        <f t="shared" si="23"/>
        <v>630</v>
      </c>
      <c r="K73" s="80">
        <f>SUM(D73-I73)</f>
        <v>85</v>
      </c>
      <c r="L73" s="80">
        <v>0</v>
      </c>
      <c r="M73" s="80">
        <v>0</v>
      </c>
      <c r="N73" s="80">
        <v>504</v>
      </c>
      <c r="O73" s="80">
        <v>41</v>
      </c>
    </row>
    <row r="74" spans="1:15" ht="16.5" customHeight="1">
      <c r="A74" s="84"/>
      <c r="B74" s="84" t="s">
        <v>156</v>
      </c>
      <c r="C74" s="85">
        <f t="shared" si="21"/>
        <v>582</v>
      </c>
      <c r="D74" s="85">
        <v>0</v>
      </c>
      <c r="E74" s="85">
        <v>0</v>
      </c>
      <c r="F74" s="85">
        <v>0</v>
      </c>
      <c r="G74" s="85">
        <v>372</v>
      </c>
      <c r="H74" s="108">
        <v>210</v>
      </c>
      <c r="I74" s="109">
        <v>0</v>
      </c>
      <c r="J74" s="85">
        <f t="shared" si="23"/>
        <v>582</v>
      </c>
      <c r="K74" s="85">
        <f>SUM(D74-I74)</f>
        <v>0</v>
      </c>
      <c r="L74" s="85">
        <v>0</v>
      </c>
      <c r="M74" s="85">
        <v>0</v>
      </c>
      <c r="N74" s="85">
        <v>372</v>
      </c>
      <c r="O74" s="85">
        <v>210</v>
      </c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5">
    <mergeCell ref="A2:A3"/>
    <mergeCell ref="I2:I3"/>
    <mergeCell ref="J2:O2"/>
    <mergeCell ref="B2:B3"/>
    <mergeCell ref="C2:H2"/>
  </mergeCells>
  <printOptions/>
  <pageMargins left="0.6692913385826772" right="0.1968503937007874" top="0.61" bottom="0.8267716535433072" header="0.5118110236220472" footer="0.5118110236220472"/>
  <pageSetup fitToHeight="2" horizontalDpi="300" verticalDpi="300" orientation="portrait" paperSize="9" scale="98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76"/>
  <sheetViews>
    <sheetView showZero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50390625" style="137" bestFit="1" customWidth="1"/>
    <col min="2" max="2" width="9.125" style="119" bestFit="1" customWidth="1"/>
    <col min="3" max="3" width="9.50390625" style="68" bestFit="1" customWidth="1"/>
    <col min="4" max="4" width="7.375" style="120" bestFit="1" customWidth="1"/>
    <col min="5" max="5" width="6.625" style="121" bestFit="1" customWidth="1"/>
    <col min="6" max="6" width="8.125" style="121" bestFit="1" customWidth="1"/>
    <col min="7" max="7" width="7.375" style="120" bestFit="1" customWidth="1"/>
    <col min="8" max="8" width="6.625" style="121" bestFit="1" customWidth="1"/>
    <col min="9" max="9" width="8.125" style="121" bestFit="1" customWidth="1"/>
    <col min="10" max="10" width="7.375" style="120" bestFit="1" customWidth="1"/>
    <col min="11" max="11" width="6.625" style="121" bestFit="1" customWidth="1"/>
    <col min="12" max="12" width="8.125" style="121" bestFit="1" customWidth="1"/>
    <col min="13" max="16384" width="9.50390625" style="119" customWidth="1"/>
  </cols>
  <sheetData>
    <row r="1" ht="21.75" customHeight="1">
      <c r="A1" s="118" t="s">
        <v>157</v>
      </c>
    </row>
    <row r="2" spans="1:12" ht="18.75" customHeight="1">
      <c r="A2" s="190"/>
      <c r="B2" s="190" t="s">
        <v>1</v>
      </c>
      <c r="C2" s="186" t="s">
        <v>194</v>
      </c>
      <c r="D2" s="179" t="s">
        <v>2</v>
      </c>
      <c r="E2" s="179"/>
      <c r="F2" s="179"/>
      <c r="G2" s="179" t="s">
        <v>3</v>
      </c>
      <c r="H2" s="179"/>
      <c r="I2" s="179"/>
      <c r="J2" s="179" t="s">
        <v>158</v>
      </c>
      <c r="K2" s="179"/>
      <c r="L2" s="179"/>
    </row>
    <row r="3" spans="1:12" s="123" customFormat="1" ht="36.75" customHeight="1">
      <c r="A3" s="190"/>
      <c r="B3" s="190"/>
      <c r="C3" s="187"/>
      <c r="D3" s="69" t="s">
        <v>159</v>
      </c>
      <c r="E3" s="122" t="s">
        <v>160</v>
      </c>
      <c r="F3" s="122" t="s">
        <v>161</v>
      </c>
      <c r="G3" s="69" t="s">
        <v>159</v>
      </c>
      <c r="H3" s="122" t="s">
        <v>160</v>
      </c>
      <c r="I3" s="122" t="s">
        <v>161</v>
      </c>
      <c r="J3" s="69" t="s">
        <v>159</v>
      </c>
      <c r="K3" s="122" t="s">
        <v>160</v>
      </c>
      <c r="L3" s="122" t="s">
        <v>161</v>
      </c>
    </row>
    <row r="4" spans="1:12" s="123" customFormat="1" ht="21" customHeight="1">
      <c r="A4" s="73"/>
      <c r="B4" s="74" t="s">
        <v>12</v>
      </c>
      <c r="C4" s="75">
        <v>5589000</v>
      </c>
      <c r="D4" s="75">
        <v>354</v>
      </c>
      <c r="E4" s="124">
        <f>SUM(D4/C4*100000)</f>
        <v>6.333870101986045</v>
      </c>
      <c r="F4" s="124">
        <f>SUM(C4/D4/100)</f>
        <v>157.88135593220338</v>
      </c>
      <c r="G4" s="75">
        <v>4891</v>
      </c>
      <c r="H4" s="124">
        <f>SUM(G4/C4*100000)</f>
        <v>87.51118268026481</v>
      </c>
      <c r="I4" s="124">
        <f>SUM(C4/G4/100)</f>
        <v>11.42711102024126</v>
      </c>
      <c r="J4" s="75">
        <v>2910</v>
      </c>
      <c r="K4" s="124">
        <f>SUM(J4/C4*100000)</f>
        <v>52.06655931293613</v>
      </c>
      <c r="L4" s="124">
        <f>SUM(C4/J4/100)</f>
        <v>19.20618556701031</v>
      </c>
    </row>
    <row r="5" spans="1:12" s="123" customFormat="1" ht="16.5" customHeight="1">
      <c r="A5" s="76" t="s">
        <v>13</v>
      </c>
      <c r="B5" s="77" t="s">
        <v>13</v>
      </c>
      <c r="C5" s="78">
        <f>SUM(C6:C14)</f>
        <v>1530168</v>
      </c>
      <c r="D5" s="78">
        <v>108</v>
      </c>
      <c r="E5" s="125">
        <f aca="true" t="shared" si="0" ref="E5:E58">SUM(D5/C5*100000)</f>
        <v>7.058048528004768</v>
      </c>
      <c r="F5" s="125">
        <f aca="true" t="shared" si="1" ref="F5:F58">SUM(C5/D5/100)</f>
        <v>141.68222222222224</v>
      </c>
      <c r="G5" s="78">
        <v>1567</v>
      </c>
      <c r="H5" s="125">
        <f>SUM(G5/C5*100000)</f>
        <v>102.40705595725437</v>
      </c>
      <c r="I5" s="125">
        <f>SUM(C5/G5/100)</f>
        <v>9.764952137843013</v>
      </c>
      <c r="J5" s="78">
        <v>908</v>
      </c>
      <c r="K5" s="125">
        <f>SUM(J5/C5*100000)</f>
        <v>59.33988947618824</v>
      </c>
      <c r="L5" s="125">
        <f>SUM(C5/J5/100)</f>
        <v>16.852070484581496</v>
      </c>
    </row>
    <row r="6" spans="1:12" ht="16.5" customHeight="1">
      <c r="A6" s="79"/>
      <c r="B6" s="79" t="s">
        <v>14</v>
      </c>
      <c r="C6" s="80">
        <v>207268</v>
      </c>
      <c r="D6" s="80">
        <v>5</v>
      </c>
      <c r="E6" s="126">
        <f t="shared" si="0"/>
        <v>2.4123357199374724</v>
      </c>
      <c r="F6" s="126">
        <f t="shared" si="1"/>
        <v>414.536</v>
      </c>
      <c r="G6" s="80">
        <v>214</v>
      </c>
      <c r="H6" s="126">
        <f>SUM(G6/C6*100000)</f>
        <v>103.24796881332381</v>
      </c>
      <c r="I6" s="126">
        <f>SUM(C6/G6/100)</f>
        <v>9.685420560747664</v>
      </c>
      <c r="J6" s="80">
        <v>129</v>
      </c>
      <c r="K6" s="126">
        <f aca="true" t="shared" si="2" ref="K6:K59">SUM(J6/C6*100000)</f>
        <v>62.23826157438679</v>
      </c>
      <c r="L6" s="126">
        <f aca="true" t="shared" si="3" ref="L6:L59">SUM(C6/J6/100)</f>
        <v>16.067286821705427</v>
      </c>
    </row>
    <row r="7" spans="1:12" ht="16.5" customHeight="1">
      <c r="A7" s="79"/>
      <c r="B7" s="79" t="s">
        <v>15</v>
      </c>
      <c r="C7" s="80">
        <v>129272</v>
      </c>
      <c r="D7" s="80">
        <v>8</v>
      </c>
      <c r="E7" s="126">
        <f t="shared" si="0"/>
        <v>6.188501763723003</v>
      </c>
      <c r="F7" s="126">
        <f t="shared" si="1"/>
        <v>161.59</v>
      </c>
      <c r="G7" s="80">
        <v>167</v>
      </c>
      <c r="H7" s="126">
        <f aca="true" t="shared" si="4" ref="H7:H60">SUM(G7/C7*100000)</f>
        <v>129.1849743177177</v>
      </c>
      <c r="I7" s="126">
        <f>SUM(C7/G7/100)</f>
        <v>7.740838323353294</v>
      </c>
      <c r="J7" s="80">
        <v>87</v>
      </c>
      <c r="K7" s="126">
        <f t="shared" si="2"/>
        <v>67.29995668048765</v>
      </c>
      <c r="L7" s="126">
        <f t="shared" si="3"/>
        <v>14.858850574712644</v>
      </c>
    </row>
    <row r="8" spans="1:12" ht="16.5" customHeight="1">
      <c r="A8" s="79"/>
      <c r="B8" s="79" t="s">
        <v>16</v>
      </c>
      <c r="C8" s="80">
        <v>107133</v>
      </c>
      <c r="D8" s="80">
        <v>11</v>
      </c>
      <c r="E8" s="126">
        <f t="shared" si="0"/>
        <v>10.267611286905062</v>
      </c>
      <c r="F8" s="126">
        <f t="shared" si="1"/>
        <v>97.39363636363636</v>
      </c>
      <c r="G8" s="80">
        <v>140</v>
      </c>
      <c r="H8" s="126">
        <f t="shared" si="4"/>
        <v>130.6786891060644</v>
      </c>
      <c r="I8" s="126">
        <f aca="true" t="shared" si="5" ref="I8:I61">SUM(C8/G8/100)</f>
        <v>7.652357142857142</v>
      </c>
      <c r="J8" s="80">
        <v>72</v>
      </c>
      <c r="K8" s="126">
        <f t="shared" si="2"/>
        <v>67.20618296883313</v>
      </c>
      <c r="L8" s="126">
        <f t="shared" si="3"/>
        <v>14.879583333333333</v>
      </c>
    </row>
    <row r="9" spans="1:12" ht="16.5" customHeight="1">
      <c r="A9" s="79"/>
      <c r="B9" s="79" t="s">
        <v>17</v>
      </c>
      <c r="C9" s="80">
        <v>102829</v>
      </c>
      <c r="D9" s="80">
        <v>9</v>
      </c>
      <c r="E9" s="126">
        <f t="shared" si="0"/>
        <v>8.752394752453101</v>
      </c>
      <c r="F9" s="126">
        <f t="shared" si="1"/>
        <v>114.25444444444446</v>
      </c>
      <c r="G9" s="80">
        <v>138</v>
      </c>
      <c r="H9" s="126">
        <f t="shared" si="4"/>
        <v>134.2033862042809</v>
      </c>
      <c r="I9" s="126">
        <f t="shared" si="5"/>
        <v>7.451376811594202</v>
      </c>
      <c r="J9" s="80">
        <v>74</v>
      </c>
      <c r="K9" s="126">
        <f t="shared" si="2"/>
        <v>71.96413463128106</v>
      </c>
      <c r="L9" s="126">
        <f t="shared" si="3"/>
        <v>13.89581081081081</v>
      </c>
    </row>
    <row r="10" spans="1:12" ht="16.5" customHeight="1">
      <c r="A10" s="79"/>
      <c r="B10" s="79" t="s">
        <v>18</v>
      </c>
      <c r="C10" s="80">
        <v>168776</v>
      </c>
      <c r="D10" s="80">
        <v>12</v>
      </c>
      <c r="E10" s="126">
        <f t="shared" si="0"/>
        <v>7.110015642034412</v>
      </c>
      <c r="F10" s="126">
        <f t="shared" si="1"/>
        <v>140.64666666666665</v>
      </c>
      <c r="G10" s="80">
        <v>138</v>
      </c>
      <c r="H10" s="126">
        <f t="shared" si="4"/>
        <v>81.76517988339575</v>
      </c>
      <c r="I10" s="126">
        <f t="shared" si="5"/>
        <v>12.230144927536232</v>
      </c>
      <c r="J10" s="80">
        <v>80</v>
      </c>
      <c r="K10" s="126">
        <f t="shared" si="2"/>
        <v>47.400104280229414</v>
      </c>
      <c r="L10" s="126">
        <f t="shared" si="3"/>
        <v>21.096999999999998</v>
      </c>
    </row>
    <row r="11" spans="1:12" ht="16.5" customHeight="1">
      <c r="A11" s="79"/>
      <c r="B11" s="79" t="s">
        <v>19</v>
      </c>
      <c r="C11" s="80">
        <v>220546</v>
      </c>
      <c r="D11" s="80">
        <v>6</v>
      </c>
      <c r="E11" s="126">
        <f t="shared" si="0"/>
        <v>2.7205208890662265</v>
      </c>
      <c r="F11" s="126">
        <f t="shared" si="1"/>
        <v>367.57666666666665</v>
      </c>
      <c r="G11" s="80">
        <v>168</v>
      </c>
      <c r="H11" s="126">
        <f t="shared" si="4"/>
        <v>76.17458489385434</v>
      </c>
      <c r="I11" s="126">
        <f t="shared" si="5"/>
        <v>13.127738095238096</v>
      </c>
      <c r="J11" s="80">
        <v>102</v>
      </c>
      <c r="K11" s="126">
        <f t="shared" si="2"/>
        <v>46.24885511412585</v>
      </c>
      <c r="L11" s="126">
        <f t="shared" si="3"/>
        <v>21.622156862745097</v>
      </c>
    </row>
    <row r="12" spans="1:12" ht="16.5" customHeight="1">
      <c r="A12" s="79"/>
      <c r="B12" s="79" t="s">
        <v>20</v>
      </c>
      <c r="C12" s="80">
        <v>226440</v>
      </c>
      <c r="D12" s="80">
        <v>19</v>
      </c>
      <c r="E12" s="126">
        <f t="shared" si="0"/>
        <v>8.390743684861333</v>
      </c>
      <c r="F12" s="126">
        <f t="shared" si="1"/>
        <v>119.17894736842105</v>
      </c>
      <c r="G12" s="80">
        <v>142</v>
      </c>
      <c r="H12" s="126">
        <f t="shared" si="4"/>
        <v>62.70976859212153</v>
      </c>
      <c r="I12" s="126">
        <f t="shared" si="5"/>
        <v>15.946478873239437</v>
      </c>
      <c r="J12" s="80">
        <v>101</v>
      </c>
      <c r="K12" s="126">
        <f t="shared" si="2"/>
        <v>44.60342695636813</v>
      </c>
      <c r="L12" s="126">
        <f t="shared" si="3"/>
        <v>22.41980198019802</v>
      </c>
    </row>
    <row r="13" spans="1:12" ht="16.5" customHeight="1">
      <c r="A13" s="79"/>
      <c r="B13" s="79" t="s">
        <v>21</v>
      </c>
      <c r="C13" s="80">
        <v>119743</v>
      </c>
      <c r="D13" s="80">
        <v>21</v>
      </c>
      <c r="E13" s="126">
        <f t="shared" si="0"/>
        <v>17.537559606824615</v>
      </c>
      <c r="F13" s="126">
        <f t="shared" si="1"/>
        <v>57.020476190476195</v>
      </c>
      <c r="G13" s="80">
        <v>296</v>
      </c>
      <c r="H13" s="126">
        <f t="shared" si="4"/>
        <v>247.19607826762316</v>
      </c>
      <c r="I13" s="126">
        <f t="shared" si="5"/>
        <v>4.045371621621622</v>
      </c>
      <c r="J13" s="80">
        <v>181</v>
      </c>
      <c r="K13" s="126">
        <f t="shared" si="2"/>
        <v>151.1570613731074</v>
      </c>
      <c r="L13" s="126">
        <f t="shared" si="3"/>
        <v>6.615635359116022</v>
      </c>
    </row>
    <row r="14" spans="1:12" ht="16.5" customHeight="1">
      <c r="A14" s="84"/>
      <c r="B14" s="84" t="s">
        <v>22</v>
      </c>
      <c r="C14" s="85">
        <v>248161</v>
      </c>
      <c r="D14" s="85">
        <v>17</v>
      </c>
      <c r="E14" s="127">
        <f t="shared" si="0"/>
        <v>6.850391479724856</v>
      </c>
      <c r="F14" s="127">
        <f t="shared" si="1"/>
        <v>145.9770588235294</v>
      </c>
      <c r="G14" s="85">
        <v>164</v>
      </c>
      <c r="H14" s="127">
        <f t="shared" si="4"/>
        <v>66.08612956911038</v>
      </c>
      <c r="I14" s="127">
        <f t="shared" si="5"/>
        <v>15.131768292682928</v>
      </c>
      <c r="J14" s="85">
        <v>82</v>
      </c>
      <c r="K14" s="127">
        <f t="shared" si="2"/>
        <v>33.04306478455519</v>
      </c>
      <c r="L14" s="127">
        <f t="shared" si="3"/>
        <v>30.263536585365856</v>
      </c>
    </row>
    <row r="15" spans="1:12" ht="16.5" customHeight="1">
      <c r="A15" s="86" t="s">
        <v>23</v>
      </c>
      <c r="B15" s="76"/>
      <c r="C15" s="78">
        <f>SUM(C16:C18)</f>
        <v>1029776</v>
      </c>
      <c r="D15" s="128">
        <v>52</v>
      </c>
      <c r="E15" s="129">
        <f t="shared" si="0"/>
        <v>5.049641863861655</v>
      </c>
      <c r="F15" s="129">
        <f t="shared" si="1"/>
        <v>198.03384615384618</v>
      </c>
      <c r="G15" s="128">
        <v>1057</v>
      </c>
      <c r="H15" s="129">
        <f t="shared" si="4"/>
        <v>102.64368173272634</v>
      </c>
      <c r="I15" s="129">
        <f t="shared" si="5"/>
        <v>9.74244087038789</v>
      </c>
      <c r="J15" s="128">
        <v>584</v>
      </c>
      <c r="K15" s="129">
        <f t="shared" si="2"/>
        <v>56.71136247106166</v>
      </c>
      <c r="L15" s="129">
        <f t="shared" si="3"/>
        <v>17.633150684931508</v>
      </c>
    </row>
    <row r="16" spans="1:12" ht="16.5" customHeight="1">
      <c r="A16" s="87" t="s">
        <v>24</v>
      </c>
      <c r="B16" s="88" t="s">
        <v>25</v>
      </c>
      <c r="C16" s="89">
        <v>461005</v>
      </c>
      <c r="D16" s="89">
        <v>26</v>
      </c>
      <c r="E16" s="130">
        <f t="shared" si="0"/>
        <v>5.639852062342057</v>
      </c>
      <c r="F16" s="130">
        <f t="shared" si="1"/>
        <v>177.3096153846154</v>
      </c>
      <c r="G16" s="89">
        <v>490</v>
      </c>
      <c r="H16" s="130">
        <f t="shared" si="4"/>
        <v>106.28951963644646</v>
      </c>
      <c r="I16" s="130">
        <f t="shared" si="5"/>
        <v>9.40826530612245</v>
      </c>
      <c r="J16" s="89">
        <v>247</v>
      </c>
      <c r="K16" s="130">
        <f t="shared" si="2"/>
        <v>53.57859459224954</v>
      </c>
      <c r="L16" s="130">
        <f t="shared" si="3"/>
        <v>18.664170040485832</v>
      </c>
    </row>
    <row r="17" spans="1:12" ht="16.5" customHeight="1">
      <c r="A17" s="87" t="s">
        <v>26</v>
      </c>
      <c r="B17" s="88" t="s">
        <v>27</v>
      </c>
      <c r="C17" s="89">
        <v>476315</v>
      </c>
      <c r="D17" s="89">
        <v>23</v>
      </c>
      <c r="E17" s="130">
        <f t="shared" si="0"/>
        <v>4.82873728519992</v>
      </c>
      <c r="F17" s="130">
        <f t="shared" si="1"/>
        <v>207.09347826086957</v>
      </c>
      <c r="G17" s="89">
        <v>450</v>
      </c>
      <c r="H17" s="130">
        <f t="shared" si="4"/>
        <v>94.47529471043322</v>
      </c>
      <c r="I17" s="130">
        <f t="shared" si="5"/>
        <v>10.584777777777779</v>
      </c>
      <c r="J17" s="89">
        <v>272</v>
      </c>
      <c r="K17" s="130">
        <f t="shared" si="2"/>
        <v>57.10506702497297</v>
      </c>
      <c r="L17" s="130">
        <f t="shared" si="3"/>
        <v>17.51158088235294</v>
      </c>
    </row>
    <row r="18" spans="1:12" ht="16.5" customHeight="1">
      <c r="A18" s="90" t="s">
        <v>28</v>
      </c>
      <c r="B18" s="91" t="s">
        <v>29</v>
      </c>
      <c r="C18" s="92">
        <v>92456</v>
      </c>
      <c r="D18" s="92">
        <v>3</v>
      </c>
      <c r="E18" s="131">
        <f t="shared" si="0"/>
        <v>3.2447867093536384</v>
      </c>
      <c r="F18" s="131">
        <f t="shared" si="1"/>
        <v>308.18666666666667</v>
      </c>
      <c r="G18" s="92">
        <v>117</v>
      </c>
      <c r="H18" s="131">
        <f t="shared" si="4"/>
        <v>126.5466816647919</v>
      </c>
      <c r="I18" s="131">
        <f t="shared" si="5"/>
        <v>7.902222222222222</v>
      </c>
      <c r="J18" s="92">
        <v>65</v>
      </c>
      <c r="K18" s="131">
        <f t="shared" si="2"/>
        <v>70.3037120359955</v>
      </c>
      <c r="L18" s="131">
        <f t="shared" si="3"/>
        <v>14.224</v>
      </c>
    </row>
    <row r="19" spans="1:12" ht="16.5" customHeight="1">
      <c r="A19" s="93" t="s">
        <v>185</v>
      </c>
      <c r="B19" s="79"/>
      <c r="C19" s="80">
        <f>SUM(C24,C20)</f>
        <v>717752</v>
      </c>
      <c r="D19" s="80">
        <v>34</v>
      </c>
      <c r="E19" s="125">
        <f t="shared" si="0"/>
        <v>4.737012227064501</v>
      </c>
      <c r="F19" s="125">
        <f t="shared" si="1"/>
        <v>211.10352941176473</v>
      </c>
      <c r="G19" s="80">
        <v>551</v>
      </c>
      <c r="H19" s="125">
        <f t="shared" si="4"/>
        <v>76.76746285625119</v>
      </c>
      <c r="I19" s="125">
        <f t="shared" si="5"/>
        <v>13.026352087114338</v>
      </c>
      <c r="J19" s="80">
        <v>348</v>
      </c>
      <c r="K19" s="125">
        <f t="shared" si="2"/>
        <v>48.484713382895485</v>
      </c>
      <c r="L19" s="125">
        <f t="shared" si="3"/>
        <v>20.625057471264366</v>
      </c>
    </row>
    <row r="20" spans="1:12" ht="16.5" customHeight="1">
      <c r="A20" s="94" t="s">
        <v>30</v>
      </c>
      <c r="B20" s="94"/>
      <c r="C20" s="95">
        <f>SUM(C21:C23)</f>
        <v>382782</v>
      </c>
      <c r="D20" s="95">
        <v>19</v>
      </c>
      <c r="E20" s="132">
        <f t="shared" si="0"/>
        <v>4.963660778197513</v>
      </c>
      <c r="F20" s="132">
        <f t="shared" si="1"/>
        <v>201.4642105263158</v>
      </c>
      <c r="G20" s="95">
        <v>286</v>
      </c>
      <c r="H20" s="132">
        <f t="shared" si="4"/>
        <v>74.71615697707834</v>
      </c>
      <c r="I20" s="132">
        <f t="shared" si="5"/>
        <v>13.383986013986014</v>
      </c>
      <c r="J20" s="95">
        <v>177</v>
      </c>
      <c r="K20" s="132">
        <f t="shared" si="2"/>
        <v>46.24041882847156</v>
      </c>
      <c r="L20" s="132">
        <f t="shared" si="3"/>
        <v>21.626101694915256</v>
      </c>
    </row>
    <row r="21" spans="1:12" ht="16.5" customHeight="1">
      <c r="A21" s="79"/>
      <c r="B21" s="79" t="s">
        <v>31</v>
      </c>
      <c r="C21" s="80">
        <v>194155</v>
      </c>
      <c r="D21" s="80">
        <v>9</v>
      </c>
      <c r="E21" s="126">
        <f t="shared" si="0"/>
        <v>4.635471659241328</v>
      </c>
      <c r="F21" s="126">
        <f t="shared" si="1"/>
        <v>215.72777777777776</v>
      </c>
      <c r="G21" s="80">
        <v>167</v>
      </c>
      <c r="H21" s="126">
        <f t="shared" si="4"/>
        <v>86.01375189925575</v>
      </c>
      <c r="I21" s="126">
        <f t="shared" si="5"/>
        <v>11.626047904191616</v>
      </c>
      <c r="J21" s="80">
        <v>101</v>
      </c>
      <c r="K21" s="126">
        <f t="shared" si="2"/>
        <v>52.02029306481935</v>
      </c>
      <c r="L21" s="126">
        <f t="shared" si="3"/>
        <v>19.223267326732675</v>
      </c>
    </row>
    <row r="22" spans="1:12" ht="16.5" customHeight="1">
      <c r="A22" s="79"/>
      <c r="B22" s="79" t="s">
        <v>32</v>
      </c>
      <c r="C22" s="80">
        <v>157347</v>
      </c>
      <c r="D22" s="80">
        <v>8</v>
      </c>
      <c r="E22" s="126">
        <f t="shared" si="0"/>
        <v>5.084304117650797</v>
      </c>
      <c r="F22" s="126">
        <f t="shared" si="1"/>
        <v>196.68375</v>
      </c>
      <c r="G22" s="80">
        <v>103</v>
      </c>
      <c r="H22" s="126">
        <f t="shared" si="4"/>
        <v>65.46041551475402</v>
      </c>
      <c r="I22" s="126">
        <f t="shared" si="5"/>
        <v>15.276407766990292</v>
      </c>
      <c r="J22" s="80">
        <v>67</v>
      </c>
      <c r="K22" s="126">
        <f t="shared" si="2"/>
        <v>42.58104698532543</v>
      </c>
      <c r="L22" s="126">
        <f t="shared" si="3"/>
        <v>23.484626865671643</v>
      </c>
    </row>
    <row r="23" spans="1:12" ht="16.5" customHeight="1">
      <c r="A23" s="96"/>
      <c r="B23" s="96" t="s">
        <v>33</v>
      </c>
      <c r="C23" s="97">
        <v>31280</v>
      </c>
      <c r="D23" s="97">
        <v>2</v>
      </c>
      <c r="E23" s="133">
        <f t="shared" si="0"/>
        <v>6.39386189258312</v>
      </c>
      <c r="F23" s="133">
        <f t="shared" si="1"/>
        <v>156.4</v>
      </c>
      <c r="G23" s="97">
        <v>16</v>
      </c>
      <c r="H23" s="133">
        <f t="shared" si="4"/>
        <v>51.15089514066496</v>
      </c>
      <c r="I23" s="133">
        <f t="shared" si="5"/>
        <v>19.55</v>
      </c>
      <c r="J23" s="97">
        <v>9</v>
      </c>
      <c r="K23" s="133">
        <f t="shared" si="2"/>
        <v>28.772378516624038</v>
      </c>
      <c r="L23" s="133">
        <f t="shared" si="3"/>
        <v>34.75555555555556</v>
      </c>
    </row>
    <row r="24" spans="1:12" ht="16.5" customHeight="1">
      <c r="A24" s="79" t="s">
        <v>34</v>
      </c>
      <c r="B24" s="79"/>
      <c r="C24" s="80">
        <f>SUM(C25:C26)</f>
        <v>334970</v>
      </c>
      <c r="D24" s="80">
        <v>15</v>
      </c>
      <c r="E24" s="126">
        <f t="shared" si="0"/>
        <v>4.478012956384154</v>
      </c>
      <c r="F24" s="126">
        <f t="shared" si="1"/>
        <v>223.31333333333333</v>
      </c>
      <c r="G24" s="80">
        <v>265</v>
      </c>
      <c r="H24" s="126">
        <f t="shared" si="4"/>
        <v>79.11156222945338</v>
      </c>
      <c r="I24" s="126">
        <f t="shared" si="5"/>
        <v>12.640377358490566</v>
      </c>
      <c r="J24" s="80">
        <v>171</v>
      </c>
      <c r="K24" s="126">
        <f t="shared" si="2"/>
        <v>51.04934770277936</v>
      </c>
      <c r="L24" s="126">
        <f t="shared" si="3"/>
        <v>19.58888888888889</v>
      </c>
    </row>
    <row r="25" spans="1:12" ht="16.5" customHeight="1">
      <c r="A25" s="79"/>
      <c r="B25" s="79" t="s">
        <v>35</v>
      </c>
      <c r="C25" s="80">
        <v>221529</v>
      </c>
      <c r="D25" s="80">
        <v>6</v>
      </c>
      <c r="E25" s="126">
        <f t="shared" si="0"/>
        <v>2.708449006676327</v>
      </c>
      <c r="F25" s="126">
        <f t="shared" si="1"/>
        <v>369.215</v>
      </c>
      <c r="G25" s="80">
        <v>192</v>
      </c>
      <c r="H25" s="126">
        <f t="shared" si="4"/>
        <v>86.67036821364246</v>
      </c>
      <c r="I25" s="126">
        <f t="shared" si="5"/>
        <v>11.53796875</v>
      </c>
      <c r="J25" s="80">
        <v>126</v>
      </c>
      <c r="K25" s="126">
        <f t="shared" si="2"/>
        <v>56.877429140202864</v>
      </c>
      <c r="L25" s="126">
        <f t="shared" si="3"/>
        <v>17.581666666666667</v>
      </c>
    </row>
    <row r="26" spans="1:12" ht="16.5" customHeight="1">
      <c r="A26" s="84"/>
      <c r="B26" s="84" t="s">
        <v>36</v>
      </c>
      <c r="C26" s="85">
        <v>113441</v>
      </c>
      <c r="D26" s="85">
        <v>9</v>
      </c>
      <c r="E26" s="127">
        <f t="shared" si="0"/>
        <v>7.933639513050837</v>
      </c>
      <c r="F26" s="127">
        <f t="shared" si="1"/>
        <v>126.04555555555555</v>
      </c>
      <c r="G26" s="85">
        <v>73</v>
      </c>
      <c r="H26" s="127">
        <f t="shared" si="4"/>
        <v>64.35063160585679</v>
      </c>
      <c r="I26" s="127">
        <f t="shared" si="5"/>
        <v>15.53986301369863</v>
      </c>
      <c r="J26" s="85">
        <v>45</v>
      </c>
      <c r="K26" s="127">
        <f t="shared" si="2"/>
        <v>39.66819756525418</v>
      </c>
      <c r="L26" s="127">
        <f t="shared" si="3"/>
        <v>25.20911111111111</v>
      </c>
    </row>
    <row r="27" spans="1:12" ht="16.5" customHeight="1">
      <c r="A27" s="86" t="s">
        <v>186</v>
      </c>
      <c r="B27" s="76"/>
      <c r="C27" s="78">
        <f>SUM(C28:C29)</f>
        <v>718408</v>
      </c>
      <c r="D27" s="78">
        <v>41</v>
      </c>
      <c r="E27" s="125">
        <f t="shared" si="0"/>
        <v>5.70706339573056</v>
      </c>
      <c r="F27" s="125">
        <f t="shared" si="1"/>
        <v>175.22146341463417</v>
      </c>
      <c r="G27" s="78">
        <v>522</v>
      </c>
      <c r="H27" s="125">
        <f t="shared" si="4"/>
        <v>72.66066079442322</v>
      </c>
      <c r="I27" s="125">
        <f t="shared" si="5"/>
        <v>13.762605363984674</v>
      </c>
      <c r="J27" s="78">
        <v>331</v>
      </c>
      <c r="K27" s="125">
        <f t="shared" si="2"/>
        <v>46.074097170410134</v>
      </c>
      <c r="L27" s="125">
        <f t="shared" si="3"/>
        <v>21.70416918429003</v>
      </c>
    </row>
    <row r="28" spans="1:12" ht="16.5" customHeight="1">
      <c r="A28" s="87" t="s">
        <v>37</v>
      </c>
      <c r="B28" s="88" t="s">
        <v>38</v>
      </c>
      <c r="C28" s="89">
        <v>291783</v>
      </c>
      <c r="D28" s="89">
        <v>22</v>
      </c>
      <c r="E28" s="130">
        <f t="shared" si="0"/>
        <v>7.539849819900405</v>
      </c>
      <c r="F28" s="130">
        <f t="shared" si="1"/>
        <v>132.62863636363636</v>
      </c>
      <c r="G28" s="89">
        <v>237</v>
      </c>
      <c r="H28" s="130">
        <f t="shared" si="4"/>
        <v>81.22474578710892</v>
      </c>
      <c r="I28" s="130">
        <f t="shared" si="5"/>
        <v>12.311518987341772</v>
      </c>
      <c r="J28" s="89">
        <v>153</v>
      </c>
      <c r="K28" s="130">
        <f t="shared" si="2"/>
        <v>52.436228292943724</v>
      </c>
      <c r="L28" s="130">
        <f t="shared" si="3"/>
        <v>19.07078431372549</v>
      </c>
    </row>
    <row r="29" spans="1:12" ht="16.5" customHeight="1">
      <c r="A29" s="79" t="s">
        <v>39</v>
      </c>
      <c r="B29" s="79"/>
      <c r="C29" s="80">
        <f>SUM(C30:C33)</f>
        <v>426625</v>
      </c>
      <c r="D29" s="80">
        <v>19</v>
      </c>
      <c r="E29" s="126">
        <f t="shared" si="0"/>
        <v>4.453559917960739</v>
      </c>
      <c r="F29" s="126">
        <f t="shared" si="1"/>
        <v>224.53947368421052</v>
      </c>
      <c r="G29" s="80">
        <v>285</v>
      </c>
      <c r="H29" s="126">
        <f t="shared" si="4"/>
        <v>66.80339876941107</v>
      </c>
      <c r="I29" s="126">
        <f t="shared" si="5"/>
        <v>14.969298245614036</v>
      </c>
      <c r="J29" s="80">
        <v>178</v>
      </c>
      <c r="K29" s="126">
        <f t="shared" si="2"/>
        <v>41.72282449457955</v>
      </c>
      <c r="L29" s="126">
        <f t="shared" si="3"/>
        <v>23.96769662921348</v>
      </c>
    </row>
    <row r="30" spans="1:12" ht="16.5" customHeight="1">
      <c r="A30" s="79"/>
      <c r="B30" s="79" t="s">
        <v>40</v>
      </c>
      <c r="C30" s="80">
        <v>267291</v>
      </c>
      <c r="D30" s="80">
        <v>15</v>
      </c>
      <c r="E30" s="126">
        <f t="shared" si="0"/>
        <v>5.611861229895507</v>
      </c>
      <c r="F30" s="126">
        <f t="shared" si="1"/>
        <v>178.19400000000002</v>
      </c>
      <c r="G30" s="80">
        <v>166</v>
      </c>
      <c r="H30" s="126">
        <f t="shared" si="4"/>
        <v>62.10459761084361</v>
      </c>
      <c r="I30" s="126">
        <f t="shared" si="5"/>
        <v>16.10186746987952</v>
      </c>
      <c r="J30" s="80">
        <v>115</v>
      </c>
      <c r="K30" s="126">
        <f t="shared" si="2"/>
        <v>43.02426942919889</v>
      </c>
      <c r="L30" s="126">
        <f t="shared" si="3"/>
        <v>23.24269565217391</v>
      </c>
    </row>
    <row r="31" spans="1:12" ht="16.5" customHeight="1">
      <c r="A31" s="79"/>
      <c r="B31" s="79" t="s">
        <v>41</v>
      </c>
      <c r="C31" s="80">
        <v>94180</v>
      </c>
      <c r="D31" s="80">
        <v>2</v>
      </c>
      <c r="E31" s="126">
        <f t="shared" si="0"/>
        <v>2.1235931195582927</v>
      </c>
      <c r="F31" s="126">
        <f t="shared" si="1"/>
        <v>470.9</v>
      </c>
      <c r="G31" s="80">
        <v>76</v>
      </c>
      <c r="H31" s="126">
        <f t="shared" si="4"/>
        <v>80.69653854321513</v>
      </c>
      <c r="I31" s="126">
        <f t="shared" si="5"/>
        <v>12.392105263157895</v>
      </c>
      <c r="J31" s="80">
        <v>37</v>
      </c>
      <c r="K31" s="126">
        <f t="shared" si="2"/>
        <v>39.28647271182842</v>
      </c>
      <c r="L31" s="126">
        <f t="shared" si="3"/>
        <v>25.454054054054055</v>
      </c>
    </row>
    <row r="32" spans="1:12" ht="16.5" customHeight="1">
      <c r="A32" s="79"/>
      <c r="B32" s="79" t="s">
        <v>187</v>
      </c>
      <c r="C32" s="80">
        <v>31606</v>
      </c>
      <c r="D32" s="80">
        <v>2</v>
      </c>
      <c r="E32" s="126">
        <f t="shared" si="0"/>
        <v>6.3279124216920835</v>
      </c>
      <c r="F32" s="126">
        <f t="shared" si="1"/>
        <v>158.03</v>
      </c>
      <c r="G32" s="80">
        <v>18</v>
      </c>
      <c r="H32" s="126">
        <f t="shared" si="4"/>
        <v>56.95121179522876</v>
      </c>
      <c r="I32" s="126">
        <f t="shared" si="5"/>
        <v>17.558888888888887</v>
      </c>
      <c r="J32" s="80">
        <v>13</v>
      </c>
      <c r="K32" s="126">
        <f t="shared" si="2"/>
        <v>41.131430740998546</v>
      </c>
      <c r="L32" s="126">
        <f t="shared" si="3"/>
        <v>24.31230769230769</v>
      </c>
    </row>
    <row r="33" spans="1:12" ht="16.5" customHeight="1">
      <c r="A33" s="84"/>
      <c r="B33" s="84" t="s">
        <v>188</v>
      </c>
      <c r="C33" s="85">
        <v>33548</v>
      </c>
      <c r="D33" s="85">
        <v>0</v>
      </c>
      <c r="E33" s="127">
        <f t="shared" si="0"/>
        <v>0</v>
      </c>
      <c r="F33" s="127">
        <v>0</v>
      </c>
      <c r="G33" s="85">
        <v>25</v>
      </c>
      <c r="H33" s="127">
        <f t="shared" si="4"/>
        <v>74.5200906164302</v>
      </c>
      <c r="I33" s="127">
        <f t="shared" si="5"/>
        <v>13.4192</v>
      </c>
      <c r="J33" s="85">
        <v>13</v>
      </c>
      <c r="K33" s="127">
        <f t="shared" si="2"/>
        <v>38.7504471205437</v>
      </c>
      <c r="L33" s="127">
        <f t="shared" si="3"/>
        <v>25.806153846153848</v>
      </c>
    </row>
    <row r="34" spans="1:12" ht="16.5" customHeight="1">
      <c r="A34" s="86" t="s">
        <v>189</v>
      </c>
      <c r="B34" s="76"/>
      <c r="C34" s="78">
        <f>SUM(C35)</f>
        <v>288364</v>
      </c>
      <c r="D34" s="78">
        <v>22</v>
      </c>
      <c r="E34" s="125">
        <f t="shared" si="0"/>
        <v>7.6292463691722965</v>
      </c>
      <c r="F34" s="125">
        <f t="shared" si="1"/>
        <v>131.07454545454547</v>
      </c>
      <c r="G34" s="78">
        <v>208</v>
      </c>
      <c r="H34" s="125">
        <f t="shared" si="4"/>
        <v>72.13105658126534</v>
      </c>
      <c r="I34" s="125">
        <f t="shared" si="5"/>
        <v>13.863653846153845</v>
      </c>
      <c r="J34" s="78">
        <v>131</v>
      </c>
      <c r="K34" s="125">
        <f t="shared" si="2"/>
        <v>45.42869428916231</v>
      </c>
      <c r="L34" s="125">
        <f t="shared" si="3"/>
        <v>22.012519083969465</v>
      </c>
    </row>
    <row r="35" spans="1:12" ht="16.5" customHeight="1">
      <c r="A35" s="94" t="s">
        <v>42</v>
      </c>
      <c r="B35" s="94"/>
      <c r="C35" s="95">
        <f>SUM(C36:C41)</f>
        <v>288364</v>
      </c>
      <c r="D35" s="95">
        <v>22</v>
      </c>
      <c r="E35" s="132">
        <f t="shared" si="0"/>
        <v>7.6292463691722965</v>
      </c>
      <c r="F35" s="132">
        <f t="shared" si="1"/>
        <v>131.07454545454547</v>
      </c>
      <c r="G35" s="95">
        <v>208</v>
      </c>
      <c r="H35" s="132">
        <f t="shared" si="4"/>
        <v>72.13105658126534</v>
      </c>
      <c r="I35" s="132">
        <f t="shared" si="5"/>
        <v>13.863653846153845</v>
      </c>
      <c r="J35" s="95">
        <v>131</v>
      </c>
      <c r="K35" s="132">
        <f t="shared" si="2"/>
        <v>45.42869428916231</v>
      </c>
      <c r="L35" s="132">
        <f t="shared" si="3"/>
        <v>22.012519083969465</v>
      </c>
    </row>
    <row r="36" spans="1:12" ht="16.5" customHeight="1">
      <c r="A36" s="79"/>
      <c r="B36" s="79" t="s">
        <v>43</v>
      </c>
      <c r="C36" s="80">
        <v>43175</v>
      </c>
      <c r="D36" s="80">
        <v>2</v>
      </c>
      <c r="E36" s="126">
        <f t="shared" si="0"/>
        <v>4.632310364794441</v>
      </c>
      <c r="F36" s="126">
        <f t="shared" si="1"/>
        <v>215.875</v>
      </c>
      <c r="G36" s="80">
        <v>36</v>
      </c>
      <c r="H36" s="126">
        <f t="shared" si="4"/>
        <v>83.38158656629994</v>
      </c>
      <c r="I36" s="126">
        <f t="shared" si="5"/>
        <v>11.993055555555557</v>
      </c>
      <c r="J36" s="80">
        <v>18</v>
      </c>
      <c r="K36" s="126">
        <f t="shared" si="2"/>
        <v>41.69079328314997</v>
      </c>
      <c r="L36" s="126">
        <f t="shared" si="3"/>
        <v>23.986111111111114</v>
      </c>
    </row>
    <row r="37" spans="1:12" ht="16.5" customHeight="1">
      <c r="A37" s="79"/>
      <c r="B37" s="79" t="s">
        <v>44</v>
      </c>
      <c r="C37" s="80">
        <v>83370</v>
      </c>
      <c r="D37" s="80">
        <v>7</v>
      </c>
      <c r="E37" s="126">
        <f t="shared" si="0"/>
        <v>8.39630562552477</v>
      </c>
      <c r="F37" s="126">
        <f t="shared" si="1"/>
        <v>119.1</v>
      </c>
      <c r="G37" s="80">
        <v>64</v>
      </c>
      <c r="H37" s="126">
        <f t="shared" si="4"/>
        <v>76.76622286194075</v>
      </c>
      <c r="I37" s="126">
        <f t="shared" si="5"/>
        <v>13.0265625</v>
      </c>
      <c r="J37" s="80">
        <v>47</v>
      </c>
      <c r="K37" s="126">
        <f t="shared" si="2"/>
        <v>56.37519491423774</v>
      </c>
      <c r="L37" s="126">
        <f t="shared" si="3"/>
        <v>17.738297872340425</v>
      </c>
    </row>
    <row r="38" spans="1:12" ht="16.5" customHeight="1">
      <c r="A38" s="79"/>
      <c r="B38" s="79" t="s">
        <v>45</v>
      </c>
      <c r="C38" s="80">
        <v>49599</v>
      </c>
      <c r="D38" s="80">
        <v>4</v>
      </c>
      <c r="E38" s="126">
        <f t="shared" si="0"/>
        <v>8.064678723361359</v>
      </c>
      <c r="F38" s="126">
        <f t="shared" si="1"/>
        <v>123.9975</v>
      </c>
      <c r="G38" s="80">
        <v>37</v>
      </c>
      <c r="H38" s="126">
        <f t="shared" si="4"/>
        <v>74.59827819109256</v>
      </c>
      <c r="I38" s="126">
        <f t="shared" si="5"/>
        <v>13.405135135135135</v>
      </c>
      <c r="J38" s="80">
        <v>21</v>
      </c>
      <c r="K38" s="126">
        <f t="shared" si="2"/>
        <v>42.339563297647125</v>
      </c>
      <c r="L38" s="126">
        <f t="shared" si="3"/>
        <v>23.61857142857143</v>
      </c>
    </row>
    <row r="39" spans="1:12" ht="16.5" customHeight="1">
      <c r="A39" s="79"/>
      <c r="B39" s="79" t="s">
        <v>46</v>
      </c>
      <c r="C39" s="80">
        <v>48486</v>
      </c>
      <c r="D39" s="80">
        <v>4</v>
      </c>
      <c r="E39" s="126">
        <f t="shared" si="0"/>
        <v>8.249804067153406</v>
      </c>
      <c r="F39" s="126">
        <f t="shared" si="1"/>
        <v>121.215</v>
      </c>
      <c r="G39" s="80">
        <v>32</v>
      </c>
      <c r="H39" s="126">
        <f t="shared" si="4"/>
        <v>65.99843253722725</v>
      </c>
      <c r="I39" s="126">
        <f t="shared" si="5"/>
        <v>15.151875</v>
      </c>
      <c r="J39" s="80">
        <v>18</v>
      </c>
      <c r="K39" s="126">
        <f t="shared" si="2"/>
        <v>37.12411830219032</v>
      </c>
      <c r="L39" s="126">
        <f t="shared" si="3"/>
        <v>26.936666666666664</v>
      </c>
    </row>
    <row r="40" spans="1:12" ht="16.5" customHeight="1">
      <c r="A40" s="79"/>
      <c r="B40" s="79" t="s">
        <v>47</v>
      </c>
      <c r="C40" s="80">
        <v>39877</v>
      </c>
      <c r="D40" s="80">
        <v>3</v>
      </c>
      <c r="E40" s="126">
        <f t="shared" si="0"/>
        <v>7.523133635930487</v>
      </c>
      <c r="F40" s="126">
        <f t="shared" si="1"/>
        <v>132.92333333333335</v>
      </c>
      <c r="G40" s="80">
        <v>28</v>
      </c>
      <c r="H40" s="126">
        <f t="shared" si="4"/>
        <v>70.21591393535121</v>
      </c>
      <c r="I40" s="126">
        <f t="shared" si="5"/>
        <v>14.241785714285713</v>
      </c>
      <c r="J40" s="80">
        <v>20</v>
      </c>
      <c r="K40" s="126">
        <f t="shared" si="2"/>
        <v>50.154224239536575</v>
      </c>
      <c r="L40" s="126">
        <f t="shared" si="3"/>
        <v>19.938499999999998</v>
      </c>
    </row>
    <row r="41" spans="1:12" ht="16.5" customHeight="1">
      <c r="A41" s="79"/>
      <c r="B41" s="79" t="s">
        <v>48</v>
      </c>
      <c r="C41" s="85">
        <v>23857</v>
      </c>
      <c r="D41" s="85">
        <v>2</v>
      </c>
      <c r="E41" s="127">
        <f t="shared" si="0"/>
        <v>8.383283732237917</v>
      </c>
      <c r="F41" s="127">
        <f t="shared" si="1"/>
        <v>119.285</v>
      </c>
      <c r="G41" s="85">
        <v>11</v>
      </c>
      <c r="H41" s="127">
        <f t="shared" si="4"/>
        <v>46.108060527308545</v>
      </c>
      <c r="I41" s="127">
        <f t="shared" si="5"/>
        <v>21.68818181818182</v>
      </c>
      <c r="J41" s="85">
        <v>7</v>
      </c>
      <c r="K41" s="127">
        <f t="shared" si="2"/>
        <v>29.341493062832708</v>
      </c>
      <c r="L41" s="127">
        <f t="shared" si="3"/>
        <v>34.081428571428575</v>
      </c>
    </row>
    <row r="42" spans="1:12" ht="16.5" customHeight="1">
      <c r="A42" s="134" t="s">
        <v>49</v>
      </c>
      <c r="B42" s="135"/>
      <c r="C42" s="78">
        <f>SUM(C43:C44)</f>
        <v>583493</v>
      </c>
      <c r="D42" s="128">
        <v>39</v>
      </c>
      <c r="E42" s="129">
        <f t="shared" si="0"/>
        <v>6.683884810957458</v>
      </c>
      <c r="F42" s="129">
        <f t="shared" si="1"/>
        <v>149.61358974358976</v>
      </c>
      <c r="G42" s="128">
        <v>434</v>
      </c>
      <c r="H42" s="129">
        <f t="shared" si="4"/>
        <v>74.37964122962914</v>
      </c>
      <c r="I42" s="129">
        <f t="shared" si="5"/>
        <v>13.444539170506912</v>
      </c>
      <c r="J42" s="128">
        <v>299</v>
      </c>
      <c r="K42" s="129">
        <f t="shared" si="2"/>
        <v>51.24311688400717</v>
      </c>
      <c r="L42" s="129">
        <f t="shared" si="3"/>
        <v>19.514816053511705</v>
      </c>
    </row>
    <row r="43" spans="1:12" ht="16.5" customHeight="1">
      <c r="A43" s="136" t="s">
        <v>50</v>
      </c>
      <c r="B43" s="79" t="s">
        <v>51</v>
      </c>
      <c r="C43" s="89">
        <v>536256</v>
      </c>
      <c r="D43" s="80">
        <v>36</v>
      </c>
      <c r="E43" s="126">
        <f t="shared" si="0"/>
        <v>6.713211600429645</v>
      </c>
      <c r="F43" s="126">
        <f t="shared" si="1"/>
        <v>148.96</v>
      </c>
      <c r="G43" s="80">
        <v>403</v>
      </c>
      <c r="H43" s="126">
        <f t="shared" si="4"/>
        <v>75.15067430480964</v>
      </c>
      <c r="I43" s="126">
        <f t="shared" si="5"/>
        <v>13.306600496277916</v>
      </c>
      <c r="J43" s="80">
        <v>282</v>
      </c>
      <c r="K43" s="126">
        <f t="shared" si="2"/>
        <v>52.58682420336556</v>
      </c>
      <c r="L43" s="126">
        <f t="shared" si="3"/>
        <v>19.016170212765957</v>
      </c>
    </row>
    <row r="44" spans="1:12" ht="16.5" customHeight="1">
      <c r="A44" s="94" t="s">
        <v>52</v>
      </c>
      <c r="B44" s="94"/>
      <c r="C44" s="80">
        <f>SUM(C45:C47)</f>
        <v>47237</v>
      </c>
      <c r="D44" s="95">
        <v>3</v>
      </c>
      <c r="E44" s="132">
        <f t="shared" si="0"/>
        <v>6.350953701547516</v>
      </c>
      <c r="F44" s="132">
        <f t="shared" si="1"/>
        <v>157.45666666666665</v>
      </c>
      <c r="G44" s="95">
        <v>31</v>
      </c>
      <c r="H44" s="132">
        <f t="shared" si="4"/>
        <v>65.62652158265766</v>
      </c>
      <c r="I44" s="132">
        <f t="shared" si="5"/>
        <v>15.237741935483871</v>
      </c>
      <c r="J44" s="95">
        <v>17</v>
      </c>
      <c r="K44" s="132">
        <f t="shared" si="2"/>
        <v>35.98873764210259</v>
      </c>
      <c r="L44" s="132">
        <f t="shared" si="3"/>
        <v>27.786470588235293</v>
      </c>
    </row>
    <row r="45" spans="1:12" ht="16.5" customHeight="1">
      <c r="A45" s="79"/>
      <c r="B45" s="79" t="s">
        <v>53</v>
      </c>
      <c r="C45" s="80">
        <v>13821</v>
      </c>
      <c r="D45" s="80">
        <v>0</v>
      </c>
      <c r="E45" s="126">
        <f t="shared" si="0"/>
        <v>0</v>
      </c>
      <c r="F45" s="126">
        <v>0</v>
      </c>
      <c r="G45" s="80">
        <v>6</v>
      </c>
      <c r="H45" s="126">
        <f t="shared" si="4"/>
        <v>43.41219882787063</v>
      </c>
      <c r="I45" s="126">
        <f t="shared" si="5"/>
        <v>23.035</v>
      </c>
      <c r="J45" s="80">
        <v>4</v>
      </c>
      <c r="K45" s="126">
        <f t="shared" si="2"/>
        <v>28.941465885247087</v>
      </c>
      <c r="L45" s="126">
        <f t="shared" si="3"/>
        <v>34.5525</v>
      </c>
    </row>
    <row r="46" spans="1:12" ht="16.5" customHeight="1">
      <c r="A46" s="79"/>
      <c r="B46" s="79" t="s">
        <v>54</v>
      </c>
      <c r="C46" s="80">
        <v>20712</v>
      </c>
      <c r="D46" s="80">
        <v>2</v>
      </c>
      <c r="E46" s="126">
        <f t="shared" si="0"/>
        <v>9.656237929702588</v>
      </c>
      <c r="F46" s="126">
        <f t="shared" si="1"/>
        <v>103.56</v>
      </c>
      <c r="G46" s="80">
        <v>16</v>
      </c>
      <c r="H46" s="126">
        <f t="shared" si="4"/>
        <v>77.2499034376207</v>
      </c>
      <c r="I46" s="126">
        <f t="shared" si="5"/>
        <v>12.945</v>
      </c>
      <c r="J46" s="80">
        <v>10</v>
      </c>
      <c r="K46" s="126">
        <f t="shared" si="2"/>
        <v>48.281189648512935</v>
      </c>
      <c r="L46" s="126">
        <f t="shared" si="3"/>
        <v>20.712</v>
      </c>
    </row>
    <row r="47" spans="1:12" ht="16.5" customHeight="1">
      <c r="A47" s="84"/>
      <c r="B47" s="84" t="s">
        <v>55</v>
      </c>
      <c r="C47" s="85">
        <v>12704</v>
      </c>
      <c r="D47" s="85">
        <v>1</v>
      </c>
      <c r="E47" s="127">
        <f t="shared" si="0"/>
        <v>7.871536523929471</v>
      </c>
      <c r="F47" s="127">
        <f t="shared" si="1"/>
        <v>127.04</v>
      </c>
      <c r="G47" s="85">
        <v>9</v>
      </c>
      <c r="H47" s="127">
        <f t="shared" si="4"/>
        <v>70.84382871536523</v>
      </c>
      <c r="I47" s="127">
        <f t="shared" si="5"/>
        <v>14.115555555555556</v>
      </c>
      <c r="J47" s="85">
        <v>3</v>
      </c>
      <c r="K47" s="127">
        <f t="shared" si="2"/>
        <v>23.614609571788414</v>
      </c>
      <c r="L47" s="127">
        <f t="shared" si="3"/>
        <v>42.34666666666667</v>
      </c>
    </row>
    <row r="48" spans="1:12" ht="16.5" customHeight="1">
      <c r="A48" s="134" t="s">
        <v>56</v>
      </c>
      <c r="B48" s="135"/>
      <c r="C48" s="78">
        <f>SUM(C49,C54)</f>
        <v>277475</v>
      </c>
      <c r="D48" s="128">
        <v>25</v>
      </c>
      <c r="E48" s="129">
        <f t="shared" si="0"/>
        <v>9.009820704567979</v>
      </c>
      <c r="F48" s="129">
        <f t="shared" si="1"/>
        <v>110.99</v>
      </c>
      <c r="G48" s="128">
        <v>187</v>
      </c>
      <c r="H48" s="129">
        <f t="shared" si="4"/>
        <v>67.39345887016847</v>
      </c>
      <c r="I48" s="129">
        <f t="shared" si="5"/>
        <v>14.838235294117647</v>
      </c>
      <c r="J48" s="128">
        <v>110</v>
      </c>
      <c r="K48" s="129">
        <f t="shared" si="2"/>
        <v>39.64321110009911</v>
      </c>
      <c r="L48" s="129">
        <f t="shared" si="3"/>
        <v>25.225</v>
      </c>
    </row>
    <row r="49" spans="1:12" ht="16.5" customHeight="1">
      <c r="A49" s="79" t="s">
        <v>57</v>
      </c>
      <c r="B49" s="79"/>
      <c r="C49" s="95">
        <f>SUM(C50:C53)</f>
        <v>176924</v>
      </c>
      <c r="D49" s="80">
        <v>15</v>
      </c>
      <c r="E49" s="126">
        <f t="shared" si="0"/>
        <v>8.478216635391469</v>
      </c>
      <c r="F49" s="126">
        <f t="shared" si="1"/>
        <v>117.94933333333333</v>
      </c>
      <c r="G49" s="80">
        <v>109</v>
      </c>
      <c r="H49" s="126">
        <f t="shared" si="4"/>
        <v>61.608374217178</v>
      </c>
      <c r="I49" s="126">
        <f t="shared" si="5"/>
        <v>16.231559633027523</v>
      </c>
      <c r="J49" s="80">
        <v>67</v>
      </c>
      <c r="K49" s="126">
        <f t="shared" si="2"/>
        <v>37.86936763808189</v>
      </c>
      <c r="L49" s="126">
        <f t="shared" si="3"/>
        <v>26.406567164179105</v>
      </c>
    </row>
    <row r="50" spans="1:12" ht="16.5" customHeight="1">
      <c r="A50" s="79"/>
      <c r="B50" s="79" t="s">
        <v>58</v>
      </c>
      <c r="C50" s="80">
        <v>42377</v>
      </c>
      <c r="D50" s="80">
        <v>1</v>
      </c>
      <c r="E50" s="126">
        <f>SUM(D50/C50*100000)</f>
        <v>2.359770630294735</v>
      </c>
      <c r="F50" s="126">
        <f>SUM(C50/D50/100)</f>
        <v>423.77</v>
      </c>
      <c r="G50" s="80">
        <v>33</v>
      </c>
      <c r="H50" s="126">
        <f t="shared" si="4"/>
        <v>77.87243079972626</v>
      </c>
      <c r="I50" s="126">
        <f t="shared" si="5"/>
        <v>12.841515151515152</v>
      </c>
      <c r="J50" s="80">
        <v>18</v>
      </c>
      <c r="K50" s="126">
        <f t="shared" si="2"/>
        <v>42.47587134530524</v>
      </c>
      <c r="L50" s="126">
        <f t="shared" si="3"/>
        <v>23.54277777777778</v>
      </c>
    </row>
    <row r="51" spans="1:12" ht="16.5" customHeight="1">
      <c r="A51" s="79"/>
      <c r="B51" s="79" t="s">
        <v>59</v>
      </c>
      <c r="C51" s="80">
        <v>81062</v>
      </c>
      <c r="D51" s="80">
        <v>9</v>
      </c>
      <c r="E51" s="126">
        <f t="shared" si="0"/>
        <v>11.102612814882436</v>
      </c>
      <c r="F51" s="126">
        <f t="shared" si="1"/>
        <v>90.06888888888889</v>
      </c>
      <c r="G51" s="80">
        <v>42</v>
      </c>
      <c r="H51" s="126">
        <f t="shared" si="4"/>
        <v>51.81219313611803</v>
      </c>
      <c r="I51" s="126">
        <f t="shared" si="5"/>
        <v>19.30047619047619</v>
      </c>
      <c r="J51" s="80">
        <v>29</v>
      </c>
      <c r="K51" s="126">
        <f t="shared" si="2"/>
        <v>35.77508573684341</v>
      </c>
      <c r="L51" s="126">
        <f t="shared" si="3"/>
        <v>27.952413793103446</v>
      </c>
    </row>
    <row r="52" spans="1:12" ht="16.5" customHeight="1">
      <c r="A52" s="79"/>
      <c r="B52" s="79" t="s">
        <v>60</v>
      </c>
      <c r="C52" s="80">
        <v>33013</v>
      </c>
      <c r="D52" s="80">
        <v>1</v>
      </c>
      <c r="E52" s="126">
        <f t="shared" si="0"/>
        <v>3.0291097446460484</v>
      </c>
      <c r="F52" s="126">
        <f t="shared" si="1"/>
        <v>330.13</v>
      </c>
      <c r="G52" s="80">
        <v>20</v>
      </c>
      <c r="H52" s="126">
        <f t="shared" si="4"/>
        <v>60.582194892920974</v>
      </c>
      <c r="I52" s="126">
        <f t="shared" si="5"/>
        <v>16.506500000000003</v>
      </c>
      <c r="J52" s="80">
        <v>14</v>
      </c>
      <c r="K52" s="126">
        <f t="shared" si="2"/>
        <v>42.40753642504468</v>
      </c>
      <c r="L52" s="126">
        <f t="shared" si="3"/>
        <v>23.580714285714283</v>
      </c>
    </row>
    <row r="53" spans="1:12" ht="16.5" customHeight="1">
      <c r="A53" s="96"/>
      <c r="B53" s="96" t="s">
        <v>193</v>
      </c>
      <c r="C53" s="97">
        <v>20472</v>
      </c>
      <c r="D53" s="80">
        <v>4</v>
      </c>
      <c r="E53" s="126">
        <f t="shared" si="0"/>
        <v>19.538882375928097</v>
      </c>
      <c r="F53" s="126">
        <f t="shared" si="1"/>
        <v>51.18</v>
      </c>
      <c r="G53" s="80">
        <v>14</v>
      </c>
      <c r="H53" s="126">
        <f t="shared" si="4"/>
        <v>68.38608831574834</v>
      </c>
      <c r="I53" s="126">
        <f t="shared" si="5"/>
        <v>14.622857142857143</v>
      </c>
      <c r="J53" s="80">
        <v>6</v>
      </c>
      <c r="K53" s="126">
        <f t="shared" si="2"/>
        <v>29.30832356389214</v>
      </c>
      <c r="L53" s="126">
        <f t="shared" si="3"/>
        <v>34.12</v>
      </c>
    </row>
    <row r="54" spans="1:12" ht="16.5" customHeight="1">
      <c r="A54" s="79" t="s">
        <v>62</v>
      </c>
      <c r="B54" s="79"/>
      <c r="C54" s="80">
        <f>SUM(C55:C57)</f>
        <v>100551</v>
      </c>
      <c r="D54" s="95">
        <v>10</v>
      </c>
      <c r="E54" s="132">
        <f t="shared" si="0"/>
        <v>9.945201937325338</v>
      </c>
      <c r="F54" s="132">
        <f t="shared" si="1"/>
        <v>100.551</v>
      </c>
      <c r="G54" s="95">
        <v>78</v>
      </c>
      <c r="H54" s="132">
        <f t="shared" si="4"/>
        <v>77.57257511113764</v>
      </c>
      <c r="I54" s="132">
        <f t="shared" si="5"/>
        <v>12.891153846153845</v>
      </c>
      <c r="J54" s="95">
        <v>43</v>
      </c>
      <c r="K54" s="132">
        <f t="shared" si="2"/>
        <v>42.764368330498954</v>
      </c>
      <c r="L54" s="132">
        <f t="shared" si="3"/>
        <v>23.383953488372093</v>
      </c>
    </row>
    <row r="55" spans="1:12" ht="16.5" customHeight="1">
      <c r="A55" s="79"/>
      <c r="B55" s="79" t="s">
        <v>63</v>
      </c>
      <c r="C55" s="80">
        <v>32062</v>
      </c>
      <c r="D55" s="80">
        <v>4</v>
      </c>
      <c r="E55" s="126">
        <f t="shared" si="0"/>
        <v>12.475828083089016</v>
      </c>
      <c r="F55" s="126">
        <f t="shared" si="1"/>
        <v>80.155</v>
      </c>
      <c r="G55" s="80">
        <v>24</v>
      </c>
      <c r="H55" s="126">
        <f t="shared" si="4"/>
        <v>74.85496849853409</v>
      </c>
      <c r="I55" s="126">
        <f t="shared" si="5"/>
        <v>13.359166666666667</v>
      </c>
      <c r="J55" s="80">
        <v>16</v>
      </c>
      <c r="K55" s="126">
        <f t="shared" si="2"/>
        <v>49.903312332356066</v>
      </c>
      <c r="L55" s="126">
        <f t="shared" si="3"/>
        <v>20.03875</v>
      </c>
    </row>
    <row r="56" spans="1:12" ht="16.5" customHeight="1">
      <c r="A56" s="79"/>
      <c r="B56" s="79" t="s">
        <v>64</v>
      </c>
      <c r="C56" s="80">
        <v>51300</v>
      </c>
      <c r="D56" s="80">
        <v>5</v>
      </c>
      <c r="E56" s="126">
        <f t="shared" si="0"/>
        <v>9.746588693957115</v>
      </c>
      <c r="F56" s="126">
        <f t="shared" si="1"/>
        <v>102.6</v>
      </c>
      <c r="G56" s="80">
        <v>42</v>
      </c>
      <c r="H56" s="126">
        <f t="shared" si="4"/>
        <v>81.87134502923976</v>
      </c>
      <c r="I56" s="126">
        <f t="shared" si="5"/>
        <v>12.214285714285714</v>
      </c>
      <c r="J56" s="80">
        <v>19</v>
      </c>
      <c r="K56" s="126">
        <f t="shared" si="2"/>
        <v>37.03703703703704</v>
      </c>
      <c r="L56" s="126">
        <f t="shared" si="3"/>
        <v>27</v>
      </c>
    </row>
    <row r="57" spans="1:12" ht="16.5" customHeight="1">
      <c r="A57" s="84"/>
      <c r="B57" s="84" t="s">
        <v>190</v>
      </c>
      <c r="C57" s="85">
        <v>17189</v>
      </c>
      <c r="D57" s="85">
        <v>1</v>
      </c>
      <c r="E57" s="127">
        <f t="shared" si="0"/>
        <v>5.81767409389726</v>
      </c>
      <c r="F57" s="127">
        <f t="shared" si="1"/>
        <v>171.89</v>
      </c>
      <c r="G57" s="85">
        <v>12</v>
      </c>
      <c r="H57" s="127">
        <f t="shared" si="4"/>
        <v>69.81208912676712</v>
      </c>
      <c r="I57" s="127">
        <f t="shared" si="5"/>
        <v>14.324166666666667</v>
      </c>
      <c r="J57" s="85">
        <v>8</v>
      </c>
      <c r="K57" s="127">
        <f t="shared" si="2"/>
        <v>46.54139275117808</v>
      </c>
      <c r="L57" s="127">
        <f t="shared" si="3"/>
        <v>21.48625</v>
      </c>
    </row>
    <row r="58" spans="1:12" ht="16.5" customHeight="1">
      <c r="A58" s="86" t="s">
        <v>191</v>
      </c>
      <c r="B58" s="76"/>
      <c r="C58" s="78">
        <f>SUM(C59,C63)</f>
        <v>187246</v>
      </c>
      <c r="D58" s="128">
        <v>13</v>
      </c>
      <c r="E58" s="129">
        <f t="shared" si="0"/>
        <v>6.942738429659379</v>
      </c>
      <c r="F58" s="129">
        <f t="shared" si="1"/>
        <v>144.0353846153846</v>
      </c>
      <c r="G58" s="128">
        <v>139</v>
      </c>
      <c r="H58" s="129">
        <f t="shared" si="4"/>
        <v>74.2338955171272</v>
      </c>
      <c r="I58" s="129">
        <f t="shared" si="5"/>
        <v>13.470935251798561</v>
      </c>
      <c r="J58" s="128">
        <v>76</v>
      </c>
      <c r="K58" s="129">
        <f t="shared" si="2"/>
        <v>40.58831697339329</v>
      </c>
      <c r="L58" s="129">
        <f t="shared" si="3"/>
        <v>24.637631578947367</v>
      </c>
    </row>
    <row r="59" spans="1:12" ht="16.5" customHeight="1">
      <c r="A59" s="94" t="s">
        <v>65</v>
      </c>
      <c r="B59" s="94"/>
      <c r="C59" s="95">
        <f>SUM(C60:C62)</f>
        <v>125560</v>
      </c>
      <c r="D59" s="80">
        <v>8</v>
      </c>
      <c r="E59" s="126">
        <f aca="true" t="shared" si="6" ref="E59:E74">SUM(D59/C59*100000)</f>
        <v>6.371455877668048</v>
      </c>
      <c r="F59" s="126">
        <f aca="true" t="shared" si="7" ref="F59:F74">SUM(C59/D59/100)</f>
        <v>156.95</v>
      </c>
      <c r="G59" s="80">
        <v>94</v>
      </c>
      <c r="H59" s="126">
        <f t="shared" si="4"/>
        <v>74.86460656259956</v>
      </c>
      <c r="I59" s="126">
        <f t="shared" si="5"/>
        <v>13.357446808510637</v>
      </c>
      <c r="J59" s="80">
        <v>49</v>
      </c>
      <c r="K59" s="126">
        <f t="shared" si="2"/>
        <v>39.02516725071679</v>
      </c>
      <c r="L59" s="126">
        <f t="shared" si="3"/>
        <v>25.624489795918365</v>
      </c>
    </row>
    <row r="60" spans="1:12" ht="16.5" customHeight="1">
      <c r="A60" s="79"/>
      <c r="B60" s="79" t="s">
        <v>66</v>
      </c>
      <c r="C60" s="80">
        <v>87765</v>
      </c>
      <c r="D60" s="80">
        <v>3</v>
      </c>
      <c r="E60" s="126">
        <f t="shared" si="6"/>
        <v>3.4182191078448128</v>
      </c>
      <c r="F60" s="126">
        <f t="shared" si="7"/>
        <v>292.55</v>
      </c>
      <c r="G60" s="80">
        <v>66</v>
      </c>
      <c r="H60" s="126">
        <f t="shared" si="4"/>
        <v>75.20082037258588</v>
      </c>
      <c r="I60" s="126">
        <f t="shared" si="5"/>
        <v>13.297727272727272</v>
      </c>
      <c r="J60" s="80">
        <v>36</v>
      </c>
      <c r="K60" s="126">
        <f aca="true" t="shared" si="8" ref="K60:K74">SUM(J60/C60*100000)</f>
        <v>41.01862929413775</v>
      </c>
      <c r="L60" s="126">
        <f aca="true" t="shared" si="9" ref="L60:L74">SUM(C60/J60/100)</f>
        <v>24.379166666666666</v>
      </c>
    </row>
    <row r="61" spans="1:12" ht="16.5" customHeight="1">
      <c r="A61" s="79"/>
      <c r="B61" s="79" t="s">
        <v>67</v>
      </c>
      <c r="C61" s="80">
        <v>20886</v>
      </c>
      <c r="D61" s="80">
        <v>2</v>
      </c>
      <c r="E61" s="126">
        <f t="shared" si="6"/>
        <v>9.575792396820837</v>
      </c>
      <c r="F61" s="126">
        <f t="shared" si="7"/>
        <v>104.43</v>
      </c>
      <c r="G61" s="80">
        <v>15</v>
      </c>
      <c r="H61" s="126">
        <f aca="true" t="shared" si="10" ref="H61:H74">SUM(G61/C61*100000)</f>
        <v>71.81844297615628</v>
      </c>
      <c r="I61" s="126">
        <f t="shared" si="5"/>
        <v>13.924000000000001</v>
      </c>
      <c r="J61" s="80">
        <v>7</v>
      </c>
      <c r="K61" s="126">
        <f t="shared" si="8"/>
        <v>33.51527338887293</v>
      </c>
      <c r="L61" s="126">
        <f t="shared" si="9"/>
        <v>29.837142857142858</v>
      </c>
    </row>
    <row r="62" spans="1:12" ht="16.5" customHeight="1">
      <c r="A62" s="96"/>
      <c r="B62" s="96" t="s">
        <v>68</v>
      </c>
      <c r="C62" s="97">
        <v>16909</v>
      </c>
      <c r="D62" s="80">
        <v>3</v>
      </c>
      <c r="E62" s="126">
        <f t="shared" si="6"/>
        <v>17.742030871133718</v>
      </c>
      <c r="F62" s="126">
        <f t="shared" si="7"/>
        <v>56.36333333333333</v>
      </c>
      <c r="G62" s="80">
        <v>13</v>
      </c>
      <c r="H62" s="126">
        <f t="shared" si="10"/>
        <v>76.88213377491276</v>
      </c>
      <c r="I62" s="126">
        <f aca="true" t="shared" si="11" ref="I62:I74">SUM(C62/G62/100)</f>
        <v>13.006923076923076</v>
      </c>
      <c r="J62" s="80">
        <v>6</v>
      </c>
      <c r="K62" s="126">
        <f t="shared" si="8"/>
        <v>35.484061742267436</v>
      </c>
      <c r="L62" s="126">
        <f t="shared" si="9"/>
        <v>28.181666666666665</v>
      </c>
    </row>
    <row r="63" spans="1:12" ht="16.5" customHeight="1">
      <c r="A63" s="79" t="s">
        <v>69</v>
      </c>
      <c r="B63" s="79"/>
      <c r="C63" s="80">
        <f>SUM(C64:C65)</f>
        <v>61686</v>
      </c>
      <c r="D63" s="95">
        <v>5</v>
      </c>
      <c r="E63" s="132">
        <f t="shared" si="6"/>
        <v>8.105566903349219</v>
      </c>
      <c r="F63" s="132">
        <f t="shared" si="7"/>
        <v>123.37200000000001</v>
      </c>
      <c r="G63" s="95">
        <v>45</v>
      </c>
      <c r="H63" s="132">
        <f t="shared" si="10"/>
        <v>72.95010213014298</v>
      </c>
      <c r="I63" s="132">
        <f t="shared" si="11"/>
        <v>13.708</v>
      </c>
      <c r="J63" s="95">
        <v>27</v>
      </c>
      <c r="K63" s="132">
        <f t="shared" si="8"/>
        <v>43.77006127808579</v>
      </c>
      <c r="L63" s="132">
        <f t="shared" si="9"/>
        <v>22.846666666666664</v>
      </c>
    </row>
    <row r="64" spans="1:12" ht="16.5" customHeight="1">
      <c r="A64" s="79"/>
      <c r="B64" s="79" t="s">
        <v>70</v>
      </c>
      <c r="C64" s="80">
        <v>27488</v>
      </c>
      <c r="D64" s="80">
        <v>2</v>
      </c>
      <c r="E64" s="126">
        <f t="shared" si="6"/>
        <v>7.275902211874272</v>
      </c>
      <c r="F64" s="126">
        <f t="shared" si="7"/>
        <v>137.44</v>
      </c>
      <c r="G64" s="80">
        <v>18</v>
      </c>
      <c r="H64" s="126">
        <f t="shared" si="10"/>
        <v>65.48311990686845</v>
      </c>
      <c r="I64" s="126">
        <f t="shared" si="11"/>
        <v>15.27111111111111</v>
      </c>
      <c r="J64" s="80">
        <v>10</v>
      </c>
      <c r="K64" s="126">
        <f t="shared" si="8"/>
        <v>36.37951105937137</v>
      </c>
      <c r="L64" s="126">
        <f t="shared" si="9"/>
        <v>27.488000000000003</v>
      </c>
    </row>
    <row r="65" spans="1:12" ht="16.5" customHeight="1">
      <c r="A65" s="84"/>
      <c r="B65" s="84" t="s">
        <v>71</v>
      </c>
      <c r="C65" s="85">
        <v>34198</v>
      </c>
      <c r="D65" s="85">
        <v>3</v>
      </c>
      <c r="E65" s="127">
        <f t="shared" si="6"/>
        <v>8.772442832914205</v>
      </c>
      <c r="F65" s="127">
        <f t="shared" si="7"/>
        <v>113.99333333333334</v>
      </c>
      <c r="G65" s="85">
        <v>27</v>
      </c>
      <c r="H65" s="127">
        <f t="shared" si="10"/>
        <v>78.95198549622785</v>
      </c>
      <c r="I65" s="127">
        <f t="shared" si="11"/>
        <v>12.665925925925926</v>
      </c>
      <c r="J65" s="85">
        <v>17</v>
      </c>
      <c r="K65" s="127">
        <f t="shared" si="8"/>
        <v>49.71050938651383</v>
      </c>
      <c r="L65" s="127">
        <f t="shared" si="9"/>
        <v>20.116470588235295</v>
      </c>
    </row>
    <row r="66" spans="1:12" ht="16.5" customHeight="1">
      <c r="A66" s="86" t="s">
        <v>72</v>
      </c>
      <c r="B66" s="76"/>
      <c r="C66" s="78">
        <f>SUM(C67)</f>
        <v>113781</v>
      </c>
      <c r="D66" s="128">
        <v>8</v>
      </c>
      <c r="E66" s="129">
        <f t="shared" si="6"/>
        <v>7.031050878441919</v>
      </c>
      <c r="F66" s="129">
        <f t="shared" si="7"/>
        <v>142.22625</v>
      </c>
      <c r="G66" s="128">
        <v>85</v>
      </c>
      <c r="H66" s="129">
        <f t="shared" si="10"/>
        <v>74.70491558344538</v>
      </c>
      <c r="I66" s="129">
        <f t="shared" si="11"/>
        <v>13.386</v>
      </c>
      <c r="J66" s="128">
        <v>47</v>
      </c>
      <c r="K66" s="129">
        <f t="shared" si="8"/>
        <v>41.307423910846275</v>
      </c>
      <c r="L66" s="129">
        <f t="shared" si="9"/>
        <v>24.20872340425532</v>
      </c>
    </row>
    <row r="67" spans="1:12" ht="16.5" customHeight="1">
      <c r="A67" s="94" t="s">
        <v>73</v>
      </c>
      <c r="B67" s="94"/>
      <c r="C67" s="95">
        <f>SUM(C68:C69)</f>
        <v>113781</v>
      </c>
      <c r="D67" s="80">
        <v>8</v>
      </c>
      <c r="E67" s="126">
        <f t="shared" si="6"/>
        <v>7.031050878441919</v>
      </c>
      <c r="F67" s="126">
        <f t="shared" si="7"/>
        <v>142.22625</v>
      </c>
      <c r="G67" s="80">
        <v>85</v>
      </c>
      <c r="H67" s="126">
        <f t="shared" si="10"/>
        <v>74.70491558344538</v>
      </c>
      <c r="I67" s="126">
        <f t="shared" si="11"/>
        <v>13.386</v>
      </c>
      <c r="J67" s="80">
        <v>47</v>
      </c>
      <c r="K67" s="126">
        <f t="shared" si="8"/>
        <v>41.307423910846275</v>
      </c>
      <c r="L67" s="126">
        <f t="shared" si="9"/>
        <v>24.20872340425532</v>
      </c>
    </row>
    <row r="68" spans="1:12" ht="16.5" customHeight="1">
      <c r="A68" s="79"/>
      <c r="B68" s="79" t="s">
        <v>74</v>
      </c>
      <c r="C68" s="80">
        <v>44419</v>
      </c>
      <c r="D68" s="80">
        <v>4</v>
      </c>
      <c r="E68" s="126">
        <f t="shared" si="6"/>
        <v>9.00515545149598</v>
      </c>
      <c r="F68" s="126">
        <f t="shared" si="7"/>
        <v>111.0475</v>
      </c>
      <c r="G68" s="80">
        <v>33</v>
      </c>
      <c r="H68" s="126">
        <f t="shared" si="10"/>
        <v>74.29253247484185</v>
      </c>
      <c r="I68" s="126">
        <f t="shared" si="11"/>
        <v>13.46030303030303</v>
      </c>
      <c r="J68" s="80">
        <v>15</v>
      </c>
      <c r="K68" s="126">
        <f t="shared" si="8"/>
        <v>33.76933294310993</v>
      </c>
      <c r="L68" s="126">
        <f t="shared" si="9"/>
        <v>29.61266666666667</v>
      </c>
    </row>
    <row r="69" spans="1:12" ht="16.5" customHeight="1">
      <c r="A69" s="84"/>
      <c r="B69" s="84" t="s">
        <v>75</v>
      </c>
      <c r="C69" s="85">
        <v>69362</v>
      </c>
      <c r="D69" s="85">
        <v>4</v>
      </c>
      <c r="E69" s="127">
        <f t="shared" si="6"/>
        <v>5.766846400046135</v>
      </c>
      <c r="F69" s="127">
        <f t="shared" si="7"/>
        <v>173.405</v>
      </c>
      <c r="G69" s="85">
        <v>52</v>
      </c>
      <c r="H69" s="127">
        <f t="shared" si="10"/>
        <v>74.96900320059974</v>
      </c>
      <c r="I69" s="127">
        <f t="shared" si="11"/>
        <v>13.338846153846156</v>
      </c>
      <c r="J69" s="85">
        <v>32</v>
      </c>
      <c r="K69" s="127">
        <f t="shared" si="8"/>
        <v>46.13477120036908</v>
      </c>
      <c r="L69" s="127">
        <f t="shared" si="9"/>
        <v>21.675625</v>
      </c>
    </row>
    <row r="70" spans="1:12" ht="16.5" customHeight="1">
      <c r="A70" s="86" t="s">
        <v>192</v>
      </c>
      <c r="B70" s="76"/>
      <c r="C70" s="78">
        <f>SUM(C71)</f>
        <v>147786</v>
      </c>
      <c r="D70" s="78">
        <v>12</v>
      </c>
      <c r="E70" s="125">
        <f t="shared" si="6"/>
        <v>8.119848970809143</v>
      </c>
      <c r="F70" s="125">
        <f t="shared" si="7"/>
        <v>123.155</v>
      </c>
      <c r="G70" s="78">
        <v>141</v>
      </c>
      <c r="H70" s="125">
        <f t="shared" si="10"/>
        <v>95.40822540700744</v>
      </c>
      <c r="I70" s="125">
        <f t="shared" si="11"/>
        <v>10.48127659574468</v>
      </c>
      <c r="J70" s="78">
        <v>76</v>
      </c>
      <c r="K70" s="125">
        <f t="shared" si="8"/>
        <v>51.4257101484579</v>
      </c>
      <c r="L70" s="125">
        <f t="shared" si="9"/>
        <v>19.445526315789472</v>
      </c>
    </row>
    <row r="71" spans="1:12" ht="16.5" customHeight="1">
      <c r="A71" s="94" t="s">
        <v>76</v>
      </c>
      <c r="B71" s="94"/>
      <c r="C71" s="95">
        <f>SUM(C72:C74)</f>
        <v>147786</v>
      </c>
      <c r="D71" s="95">
        <v>12</v>
      </c>
      <c r="E71" s="132">
        <f t="shared" si="6"/>
        <v>8.119848970809143</v>
      </c>
      <c r="F71" s="132">
        <f t="shared" si="7"/>
        <v>123.155</v>
      </c>
      <c r="G71" s="95">
        <v>141</v>
      </c>
      <c r="H71" s="132">
        <f t="shared" si="10"/>
        <v>95.40822540700744</v>
      </c>
      <c r="I71" s="132">
        <f t="shared" si="11"/>
        <v>10.48127659574468</v>
      </c>
      <c r="J71" s="95">
        <v>76</v>
      </c>
      <c r="K71" s="132">
        <f t="shared" si="8"/>
        <v>51.4257101484579</v>
      </c>
      <c r="L71" s="132">
        <f t="shared" si="9"/>
        <v>19.445526315789472</v>
      </c>
    </row>
    <row r="72" spans="1:12" ht="16.5" customHeight="1">
      <c r="A72" s="79"/>
      <c r="B72" s="79" t="s">
        <v>77</v>
      </c>
      <c r="C72" s="80">
        <v>48723</v>
      </c>
      <c r="D72" s="80">
        <v>3</v>
      </c>
      <c r="E72" s="126">
        <f t="shared" si="6"/>
        <v>6.157256326580875</v>
      </c>
      <c r="F72" s="126">
        <f t="shared" si="7"/>
        <v>162.41</v>
      </c>
      <c r="G72" s="80">
        <v>56</v>
      </c>
      <c r="H72" s="126">
        <f t="shared" si="10"/>
        <v>114.93545142950967</v>
      </c>
      <c r="I72" s="126">
        <f t="shared" si="11"/>
        <v>8.700535714285714</v>
      </c>
      <c r="J72" s="80">
        <v>27</v>
      </c>
      <c r="K72" s="126">
        <f t="shared" si="8"/>
        <v>55.415306939227875</v>
      </c>
      <c r="L72" s="126">
        <f t="shared" si="9"/>
        <v>18.045555555555556</v>
      </c>
    </row>
    <row r="73" spans="1:12" ht="16.5" customHeight="1">
      <c r="A73" s="79"/>
      <c r="B73" s="79" t="s">
        <v>78</v>
      </c>
      <c r="C73" s="80">
        <v>51125</v>
      </c>
      <c r="D73" s="80">
        <v>5</v>
      </c>
      <c r="E73" s="126">
        <f t="shared" si="6"/>
        <v>9.7799511002445</v>
      </c>
      <c r="F73" s="126">
        <f t="shared" si="7"/>
        <v>102.25</v>
      </c>
      <c r="G73" s="80">
        <v>41</v>
      </c>
      <c r="H73" s="126">
        <f t="shared" si="10"/>
        <v>80.19559902200488</v>
      </c>
      <c r="I73" s="126">
        <f t="shared" si="11"/>
        <v>12.469512195121952</v>
      </c>
      <c r="J73" s="80">
        <v>27</v>
      </c>
      <c r="K73" s="126">
        <f t="shared" si="8"/>
        <v>52.81173594132029</v>
      </c>
      <c r="L73" s="126">
        <f t="shared" si="9"/>
        <v>18.935185185185183</v>
      </c>
    </row>
    <row r="74" spans="1:12" ht="16.5" customHeight="1">
      <c r="A74" s="84"/>
      <c r="B74" s="84" t="s">
        <v>156</v>
      </c>
      <c r="C74" s="85">
        <v>47938</v>
      </c>
      <c r="D74" s="85">
        <v>4</v>
      </c>
      <c r="E74" s="127">
        <f t="shared" si="6"/>
        <v>8.344111143560431</v>
      </c>
      <c r="F74" s="127">
        <f t="shared" si="7"/>
        <v>119.845</v>
      </c>
      <c r="G74" s="85">
        <v>44</v>
      </c>
      <c r="H74" s="127">
        <f t="shared" si="10"/>
        <v>91.78522257916475</v>
      </c>
      <c r="I74" s="127">
        <f t="shared" si="11"/>
        <v>10.895</v>
      </c>
      <c r="J74" s="85">
        <v>22</v>
      </c>
      <c r="K74" s="127">
        <f t="shared" si="8"/>
        <v>45.892611289582376</v>
      </c>
      <c r="L74" s="127">
        <f t="shared" si="9"/>
        <v>21.79</v>
      </c>
    </row>
    <row r="75" spans="1:12" ht="26.25" customHeight="1">
      <c r="A75" s="191" t="s">
        <v>195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</row>
    <row r="76" spans="1:12" ht="13.5" customHeight="1">
      <c r="A76" s="193" t="s">
        <v>196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8">
    <mergeCell ref="A75:L75"/>
    <mergeCell ref="A76:L76"/>
    <mergeCell ref="A2:A3"/>
    <mergeCell ref="J2:L2"/>
    <mergeCell ref="B2:B3"/>
    <mergeCell ref="D2:F2"/>
    <mergeCell ref="C2:C3"/>
    <mergeCell ref="G2:I2"/>
  </mergeCells>
  <printOptions/>
  <pageMargins left="0.9055118110236221" right="0.2755905511811024" top="0.75" bottom="0.6692913385826772" header="0.5118110236220472" footer="0.4330708661417323"/>
  <pageSetup fitToHeight="2" horizontalDpi="300" verticalDpi="300" orientation="portrait" paperSize="9" scale="99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Q75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98" bestFit="1" customWidth="1"/>
    <col min="2" max="2" width="9.125" style="67" bestFit="1" customWidth="1"/>
    <col min="3" max="4" width="7.375" style="68" bestFit="1" customWidth="1"/>
    <col min="5" max="5" width="7.00390625" style="68" bestFit="1" customWidth="1"/>
    <col min="6" max="6" width="6.00390625" style="68" customWidth="1"/>
    <col min="7" max="8" width="7.375" style="68" bestFit="1" customWidth="1"/>
    <col min="9" max="9" width="6.50390625" style="68" bestFit="1" customWidth="1"/>
    <col min="10" max="10" width="8.50390625" style="138" bestFit="1" customWidth="1"/>
    <col min="11" max="11" width="8.125" style="138" bestFit="1" customWidth="1"/>
    <col min="12" max="12" width="7.00390625" style="138" bestFit="1" customWidth="1"/>
    <col min="13" max="13" width="6.875" style="138" bestFit="1" customWidth="1"/>
    <col min="14" max="15" width="8.125" style="138" bestFit="1" customWidth="1"/>
    <col min="16" max="16" width="7.625" style="138" customWidth="1"/>
    <col min="17" max="17" width="12.75390625" style="67" customWidth="1"/>
    <col min="18" max="16384" width="9.50390625" style="67" customWidth="1"/>
  </cols>
  <sheetData>
    <row r="1" ht="24" customHeight="1">
      <c r="A1" s="66" t="s">
        <v>162</v>
      </c>
    </row>
    <row r="2" spans="1:16" ht="18.75" customHeight="1">
      <c r="A2" s="183"/>
      <c r="B2" s="183" t="s">
        <v>1</v>
      </c>
      <c r="C2" s="180" t="s">
        <v>163</v>
      </c>
      <c r="D2" s="181"/>
      <c r="E2" s="181"/>
      <c r="F2" s="181"/>
      <c r="G2" s="181"/>
      <c r="H2" s="181"/>
      <c r="I2" s="182"/>
      <c r="J2" s="180" t="s">
        <v>164</v>
      </c>
      <c r="K2" s="181"/>
      <c r="L2" s="181"/>
      <c r="M2" s="181"/>
      <c r="N2" s="181"/>
      <c r="O2" s="181"/>
      <c r="P2" s="182"/>
    </row>
    <row r="3" spans="1:16" ht="18.75" customHeight="1">
      <c r="A3" s="184"/>
      <c r="B3" s="184"/>
      <c r="C3" s="198" t="s">
        <v>165</v>
      </c>
      <c r="D3" s="199"/>
      <c r="E3" s="199"/>
      <c r="F3" s="199"/>
      <c r="G3" s="199"/>
      <c r="H3" s="200"/>
      <c r="I3" s="174" t="s">
        <v>166</v>
      </c>
      <c r="J3" s="198" t="s">
        <v>165</v>
      </c>
      <c r="K3" s="199"/>
      <c r="L3" s="199"/>
      <c r="M3" s="199"/>
      <c r="N3" s="199"/>
      <c r="O3" s="200"/>
      <c r="P3" s="196" t="s">
        <v>166</v>
      </c>
    </row>
    <row r="4" spans="1:16" s="70" customFormat="1" ht="34.5" customHeight="1">
      <c r="A4" s="185"/>
      <c r="B4" s="185"/>
      <c r="C4" s="71"/>
      <c r="D4" s="139" t="s">
        <v>167</v>
      </c>
      <c r="E4" s="139" t="s">
        <v>168</v>
      </c>
      <c r="F4" s="139" t="s">
        <v>169</v>
      </c>
      <c r="G4" s="139" t="s">
        <v>170</v>
      </c>
      <c r="H4" s="139" t="s">
        <v>171</v>
      </c>
      <c r="I4" s="176"/>
      <c r="J4" s="140"/>
      <c r="K4" s="141" t="s">
        <v>167</v>
      </c>
      <c r="L4" s="141" t="s">
        <v>168</v>
      </c>
      <c r="M4" s="141" t="s">
        <v>169</v>
      </c>
      <c r="N4" s="141" t="s">
        <v>170</v>
      </c>
      <c r="O4" s="141" t="s">
        <v>172</v>
      </c>
      <c r="P4" s="197"/>
    </row>
    <row r="5" spans="1:16" s="70" customFormat="1" ht="22.5" customHeight="1">
      <c r="A5" s="73"/>
      <c r="B5" s="74" t="s">
        <v>12</v>
      </c>
      <c r="C5" s="75">
        <v>64767</v>
      </c>
      <c r="D5" s="75">
        <v>11859</v>
      </c>
      <c r="E5" s="75">
        <v>52</v>
      </c>
      <c r="F5" s="75">
        <v>391</v>
      </c>
      <c r="G5" s="75">
        <v>14352</v>
      </c>
      <c r="H5" s="75">
        <v>38113</v>
      </c>
      <c r="I5" s="75">
        <v>4190</v>
      </c>
      <c r="J5" s="124">
        <v>1158.8298443370907</v>
      </c>
      <c r="K5" s="124">
        <v>212.18464841653247</v>
      </c>
      <c r="L5" s="124">
        <v>0.9303989980318483</v>
      </c>
      <c r="M5" s="124">
        <v>6.995884773662551</v>
      </c>
      <c r="N5" s="124">
        <v>256.7901234567901</v>
      </c>
      <c r="O5" s="124">
        <v>681.9287886920737</v>
      </c>
      <c r="P5" s="124">
        <v>74.96868849525855</v>
      </c>
    </row>
    <row r="6" spans="1:16" s="70" customFormat="1" ht="16.5" customHeight="1">
      <c r="A6" s="76" t="s">
        <v>13</v>
      </c>
      <c r="B6" s="77" t="s">
        <v>13</v>
      </c>
      <c r="C6" s="78">
        <v>18877</v>
      </c>
      <c r="D6" s="78">
        <v>3653</v>
      </c>
      <c r="E6" s="78">
        <v>10</v>
      </c>
      <c r="F6" s="78">
        <v>100</v>
      </c>
      <c r="G6" s="78">
        <v>3340</v>
      </c>
      <c r="H6" s="104">
        <v>11774</v>
      </c>
      <c r="I6" s="78">
        <v>865</v>
      </c>
      <c r="J6" s="125">
        <v>1233.6553894735741</v>
      </c>
      <c r="K6" s="125">
        <v>238.73195622964275</v>
      </c>
      <c r="L6" s="125">
        <v>0.6535230118522933</v>
      </c>
      <c r="M6" s="125">
        <v>6.535230118522934</v>
      </c>
      <c r="N6" s="125">
        <v>218.27668595866598</v>
      </c>
      <c r="O6" s="125">
        <v>769.4579941548902</v>
      </c>
      <c r="P6" s="125">
        <v>56.529740525223374</v>
      </c>
    </row>
    <row r="7" spans="1:17" ht="16.5" customHeight="1">
      <c r="A7" s="79"/>
      <c r="B7" s="79" t="s">
        <v>14</v>
      </c>
      <c r="C7" s="80">
        <v>1072</v>
      </c>
      <c r="D7" s="80">
        <v>0</v>
      </c>
      <c r="E7" s="80">
        <v>0</v>
      </c>
      <c r="F7" s="80">
        <v>0</v>
      </c>
      <c r="G7" s="80">
        <v>223</v>
      </c>
      <c r="H7" s="106">
        <v>849</v>
      </c>
      <c r="I7" s="80">
        <v>108</v>
      </c>
      <c r="J7" s="126">
        <v>517.204778354594</v>
      </c>
      <c r="K7" s="126">
        <v>0</v>
      </c>
      <c r="L7" s="126">
        <v>0</v>
      </c>
      <c r="M7" s="126">
        <v>0</v>
      </c>
      <c r="N7" s="126">
        <v>107.59017310921126</v>
      </c>
      <c r="O7" s="126">
        <v>409.6146052453828</v>
      </c>
      <c r="P7" s="126">
        <v>52.1064515506494</v>
      </c>
      <c r="Q7" s="142" t="s">
        <v>173</v>
      </c>
    </row>
    <row r="8" spans="1:16" ht="16.5" customHeight="1">
      <c r="A8" s="79"/>
      <c r="B8" s="79" t="s">
        <v>15</v>
      </c>
      <c r="C8" s="80">
        <v>945</v>
      </c>
      <c r="D8" s="80">
        <v>0</v>
      </c>
      <c r="E8" s="80">
        <v>0</v>
      </c>
      <c r="F8" s="80">
        <v>0</v>
      </c>
      <c r="G8" s="80">
        <v>350</v>
      </c>
      <c r="H8" s="106">
        <v>595</v>
      </c>
      <c r="I8" s="80">
        <v>75</v>
      </c>
      <c r="J8" s="126">
        <v>731.0167708397797</v>
      </c>
      <c r="K8" s="126">
        <v>0</v>
      </c>
      <c r="L8" s="126">
        <v>0</v>
      </c>
      <c r="M8" s="126">
        <v>0</v>
      </c>
      <c r="N8" s="126">
        <v>270.74695216288137</v>
      </c>
      <c r="O8" s="126">
        <v>460.26981867689835</v>
      </c>
      <c r="P8" s="126">
        <v>58.01720403490315</v>
      </c>
    </row>
    <row r="9" spans="1:16" ht="16.5" customHeight="1">
      <c r="A9" s="79"/>
      <c r="B9" s="79" t="s">
        <v>16</v>
      </c>
      <c r="C9" s="80">
        <v>1670</v>
      </c>
      <c r="D9" s="80">
        <v>300</v>
      </c>
      <c r="E9" s="80">
        <v>0</v>
      </c>
      <c r="F9" s="80">
        <v>0</v>
      </c>
      <c r="G9" s="80">
        <v>186</v>
      </c>
      <c r="H9" s="106">
        <v>1184</v>
      </c>
      <c r="I9" s="80">
        <v>44</v>
      </c>
      <c r="J9" s="126">
        <v>1558.8100771937684</v>
      </c>
      <c r="K9" s="126">
        <v>280.02576237013807</v>
      </c>
      <c r="L9" s="126">
        <v>0</v>
      </c>
      <c r="M9" s="126">
        <v>0</v>
      </c>
      <c r="N9" s="126">
        <v>173.6159726694856</v>
      </c>
      <c r="O9" s="126">
        <v>1105.168342154145</v>
      </c>
      <c r="P9" s="126">
        <v>41.07044514762025</v>
      </c>
    </row>
    <row r="10" spans="1:16" ht="16.5" customHeight="1">
      <c r="A10" s="79"/>
      <c r="B10" s="79" t="s">
        <v>17</v>
      </c>
      <c r="C10" s="80">
        <v>1226</v>
      </c>
      <c r="D10" s="80">
        <v>0</v>
      </c>
      <c r="E10" s="80">
        <v>0</v>
      </c>
      <c r="F10" s="80">
        <v>0</v>
      </c>
      <c r="G10" s="80">
        <v>368</v>
      </c>
      <c r="H10" s="106">
        <v>858</v>
      </c>
      <c r="I10" s="80">
        <v>54</v>
      </c>
      <c r="J10" s="126">
        <v>1192.2706629452782</v>
      </c>
      <c r="K10" s="126">
        <v>0</v>
      </c>
      <c r="L10" s="126">
        <v>0</v>
      </c>
      <c r="M10" s="126">
        <v>0</v>
      </c>
      <c r="N10" s="126">
        <v>357.875696544749</v>
      </c>
      <c r="O10" s="126">
        <v>834.394966400529</v>
      </c>
      <c r="P10" s="126">
        <v>52.51436851471861</v>
      </c>
    </row>
    <row r="11" spans="1:16" ht="16.5" customHeight="1">
      <c r="A11" s="79"/>
      <c r="B11" s="79" t="s">
        <v>18</v>
      </c>
      <c r="C11" s="80">
        <v>1678</v>
      </c>
      <c r="D11" s="80">
        <v>0</v>
      </c>
      <c r="E11" s="80">
        <v>0</v>
      </c>
      <c r="F11" s="80">
        <v>0</v>
      </c>
      <c r="G11" s="80">
        <v>506</v>
      </c>
      <c r="H11" s="106">
        <v>1172</v>
      </c>
      <c r="I11" s="80">
        <v>152</v>
      </c>
      <c r="J11" s="126">
        <v>994.2171872778121</v>
      </c>
      <c r="K11" s="126">
        <v>0</v>
      </c>
      <c r="L11" s="126">
        <v>0</v>
      </c>
      <c r="M11" s="126">
        <v>0</v>
      </c>
      <c r="N11" s="126">
        <v>299.8056595724511</v>
      </c>
      <c r="O11" s="126">
        <v>694.411527705361</v>
      </c>
      <c r="P11" s="126">
        <v>90.06019813243589</v>
      </c>
    </row>
    <row r="12" spans="1:16" ht="16.5" customHeight="1">
      <c r="A12" s="79"/>
      <c r="B12" s="79" t="s">
        <v>19</v>
      </c>
      <c r="C12" s="80">
        <v>1023</v>
      </c>
      <c r="D12" s="80">
        <v>0</v>
      </c>
      <c r="E12" s="80">
        <v>0</v>
      </c>
      <c r="F12" s="80">
        <v>0</v>
      </c>
      <c r="G12" s="80">
        <v>197</v>
      </c>
      <c r="H12" s="106">
        <v>826</v>
      </c>
      <c r="I12" s="80">
        <v>79</v>
      </c>
      <c r="J12" s="126">
        <v>463.8488115857917</v>
      </c>
      <c r="K12" s="126">
        <v>0</v>
      </c>
      <c r="L12" s="126">
        <v>0</v>
      </c>
      <c r="M12" s="126">
        <v>0</v>
      </c>
      <c r="N12" s="126">
        <v>89.32376919100777</v>
      </c>
      <c r="O12" s="126">
        <v>374.52504239478384</v>
      </c>
      <c r="P12" s="126">
        <v>35.82019170603865</v>
      </c>
    </row>
    <row r="13" spans="1:16" ht="16.5" customHeight="1">
      <c r="A13" s="79"/>
      <c r="B13" s="79" t="s">
        <v>20</v>
      </c>
      <c r="C13" s="80">
        <v>3687</v>
      </c>
      <c r="D13" s="80">
        <v>1484</v>
      </c>
      <c r="E13" s="80">
        <v>0</v>
      </c>
      <c r="F13" s="80">
        <v>0</v>
      </c>
      <c r="G13" s="80">
        <v>856</v>
      </c>
      <c r="H13" s="106">
        <v>1347</v>
      </c>
      <c r="I13" s="80">
        <v>154</v>
      </c>
      <c r="J13" s="126">
        <v>1628.2458929517754</v>
      </c>
      <c r="K13" s="126">
        <v>655.3612435965377</v>
      </c>
      <c r="L13" s="126">
        <v>0</v>
      </c>
      <c r="M13" s="126">
        <v>0</v>
      </c>
      <c r="N13" s="126">
        <v>378.02508390743685</v>
      </c>
      <c r="O13" s="126">
        <v>594.8595654478007</v>
      </c>
      <c r="P13" s="126">
        <v>68.00918565624448</v>
      </c>
    </row>
    <row r="14" spans="1:16" ht="16.5" customHeight="1">
      <c r="A14" s="79"/>
      <c r="B14" s="79" t="s">
        <v>21</v>
      </c>
      <c r="C14" s="80">
        <v>3901</v>
      </c>
      <c r="D14" s="80">
        <v>46</v>
      </c>
      <c r="E14" s="80">
        <v>10</v>
      </c>
      <c r="F14" s="80">
        <v>0</v>
      </c>
      <c r="G14" s="80">
        <v>291</v>
      </c>
      <c r="H14" s="106">
        <v>3554</v>
      </c>
      <c r="I14" s="80">
        <v>64</v>
      </c>
      <c r="J14" s="126">
        <v>3257.8104774391827</v>
      </c>
      <c r="K14" s="126">
        <v>38.4156067578063</v>
      </c>
      <c r="L14" s="126">
        <v>8.351218860392674</v>
      </c>
      <c r="M14" s="126">
        <v>0</v>
      </c>
      <c r="N14" s="126">
        <v>243.02046883742682</v>
      </c>
      <c r="O14" s="126">
        <v>2968.0231829835566</v>
      </c>
      <c r="P14" s="126">
        <v>53.447800706513114</v>
      </c>
    </row>
    <row r="15" spans="1:16" ht="16.5" customHeight="1">
      <c r="A15" s="84"/>
      <c r="B15" s="84" t="s">
        <v>22</v>
      </c>
      <c r="C15" s="85">
        <v>3675</v>
      </c>
      <c r="D15" s="85">
        <v>1823</v>
      </c>
      <c r="E15" s="85">
        <v>0</v>
      </c>
      <c r="F15" s="85">
        <v>100</v>
      </c>
      <c r="G15" s="85">
        <v>363</v>
      </c>
      <c r="H15" s="108">
        <v>1389</v>
      </c>
      <c r="I15" s="85">
        <v>135</v>
      </c>
      <c r="J15" s="127">
        <v>1480.893452234638</v>
      </c>
      <c r="K15" s="127">
        <v>734.6037451493183</v>
      </c>
      <c r="L15" s="127">
        <v>0</v>
      </c>
      <c r="M15" s="127">
        <v>40.296420468969735</v>
      </c>
      <c r="N15" s="127">
        <v>146.27600630236014</v>
      </c>
      <c r="O15" s="127">
        <v>559.7172803139897</v>
      </c>
      <c r="P15" s="127">
        <v>54.40016763310915</v>
      </c>
    </row>
    <row r="16" spans="1:16" ht="16.5" customHeight="1">
      <c r="A16" s="86" t="s">
        <v>23</v>
      </c>
      <c r="B16" s="76"/>
      <c r="C16" s="78">
        <v>9393</v>
      </c>
      <c r="D16" s="78">
        <v>796</v>
      </c>
      <c r="E16" s="78">
        <v>8</v>
      </c>
      <c r="F16" s="78">
        <v>60</v>
      </c>
      <c r="G16" s="78">
        <v>2291</v>
      </c>
      <c r="H16" s="104">
        <v>6238</v>
      </c>
      <c r="I16" s="78">
        <v>647</v>
      </c>
      <c r="J16" s="125">
        <v>912.1401159087025</v>
      </c>
      <c r="K16" s="125">
        <v>77.29836391603611</v>
      </c>
      <c r="L16" s="125">
        <v>0.7768679790556393</v>
      </c>
      <c r="M16" s="125">
        <v>5.826509842917295</v>
      </c>
      <c r="N16" s="125">
        <v>222.47556750205868</v>
      </c>
      <c r="O16" s="125">
        <v>605.7628066686348</v>
      </c>
      <c r="P16" s="125">
        <v>62.82919780612483</v>
      </c>
    </row>
    <row r="17" spans="1:16" ht="16.5" customHeight="1">
      <c r="A17" s="87" t="s">
        <v>24</v>
      </c>
      <c r="B17" s="88" t="s">
        <v>25</v>
      </c>
      <c r="C17" s="89">
        <v>4005</v>
      </c>
      <c r="D17" s="89">
        <v>0</v>
      </c>
      <c r="E17" s="89">
        <v>8</v>
      </c>
      <c r="F17" s="89">
        <v>0</v>
      </c>
      <c r="G17" s="89">
        <v>1185</v>
      </c>
      <c r="H17" s="110">
        <v>2812</v>
      </c>
      <c r="I17" s="89">
        <v>302</v>
      </c>
      <c r="J17" s="130">
        <v>868.75413498769</v>
      </c>
      <c r="K17" s="130">
        <v>0</v>
      </c>
      <c r="L17" s="130">
        <v>1.7353390961052484</v>
      </c>
      <c r="M17" s="130">
        <v>0</v>
      </c>
      <c r="N17" s="130">
        <v>257.0471036105899</v>
      </c>
      <c r="O17" s="130">
        <v>609.9716922809948</v>
      </c>
      <c r="P17" s="130">
        <v>65.50905087797312</v>
      </c>
    </row>
    <row r="18" spans="1:16" ht="16.5" customHeight="1">
      <c r="A18" s="87" t="s">
        <v>26</v>
      </c>
      <c r="B18" s="88" t="s">
        <v>27</v>
      </c>
      <c r="C18" s="89">
        <v>4976</v>
      </c>
      <c r="D18" s="89">
        <v>796</v>
      </c>
      <c r="E18" s="89">
        <v>0</v>
      </c>
      <c r="F18" s="89">
        <v>60</v>
      </c>
      <c r="G18" s="89">
        <v>1106</v>
      </c>
      <c r="H18" s="110">
        <v>3014</v>
      </c>
      <c r="I18" s="89">
        <v>280</v>
      </c>
      <c r="J18" s="130">
        <v>1044.686814398035</v>
      </c>
      <c r="K18" s="130">
        <v>167.11629908778855</v>
      </c>
      <c r="L18" s="130">
        <v>0</v>
      </c>
      <c r="M18" s="130">
        <v>12.596705961391097</v>
      </c>
      <c r="N18" s="130">
        <v>232.19927988830923</v>
      </c>
      <c r="O18" s="130">
        <v>632.7745294605461</v>
      </c>
      <c r="P18" s="130">
        <v>58.78462781982512</v>
      </c>
    </row>
    <row r="19" spans="1:16" ht="16.5" customHeight="1">
      <c r="A19" s="90" t="s">
        <v>28</v>
      </c>
      <c r="B19" s="91" t="s">
        <v>29</v>
      </c>
      <c r="C19" s="92">
        <v>412</v>
      </c>
      <c r="D19" s="92">
        <v>0</v>
      </c>
      <c r="E19" s="92">
        <v>0</v>
      </c>
      <c r="F19" s="92">
        <v>0</v>
      </c>
      <c r="G19" s="92">
        <v>0</v>
      </c>
      <c r="H19" s="112">
        <v>412</v>
      </c>
      <c r="I19" s="92">
        <v>65</v>
      </c>
      <c r="J19" s="131">
        <v>445.61737475123306</v>
      </c>
      <c r="K19" s="131">
        <v>0</v>
      </c>
      <c r="L19" s="131">
        <v>0</v>
      </c>
      <c r="M19" s="131">
        <v>0</v>
      </c>
      <c r="N19" s="131">
        <v>0</v>
      </c>
      <c r="O19" s="131">
        <v>445.61737475123306</v>
      </c>
      <c r="P19" s="131">
        <v>70.3037120359955</v>
      </c>
    </row>
    <row r="20" spans="1:16" ht="16.5" customHeight="1">
      <c r="A20" s="93" t="s">
        <v>185</v>
      </c>
      <c r="B20" s="79"/>
      <c r="C20" s="80">
        <v>8149</v>
      </c>
      <c r="D20" s="80">
        <v>1582</v>
      </c>
      <c r="E20" s="80">
        <v>0</v>
      </c>
      <c r="F20" s="80">
        <v>148</v>
      </c>
      <c r="G20" s="80">
        <v>2121</v>
      </c>
      <c r="H20" s="106">
        <v>4298</v>
      </c>
      <c r="I20" s="80">
        <v>418</v>
      </c>
      <c r="J20" s="126">
        <v>1135.350371716136</v>
      </c>
      <c r="K20" s="126">
        <v>220.41039244753065</v>
      </c>
      <c r="L20" s="126">
        <v>0</v>
      </c>
      <c r="M20" s="126">
        <v>20.61993557663371</v>
      </c>
      <c r="N20" s="126">
        <v>295.50596863540613</v>
      </c>
      <c r="O20" s="126">
        <v>598.8140750565655</v>
      </c>
      <c r="P20" s="126">
        <v>58.237385615087106</v>
      </c>
    </row>
    <row r="21" spans="1:16" ht="16.5" customHeight="1">
      <c r="A21" s="94" t="s">
        <v>30</v>
      </c>
      <c r="B21" s="94"/>
      <c r="C21" s="95">
        <v>4019</v>
      </c>
      <c r="D21" s="95">
        <v>256</v>
      </c>
      <c r="E21" s="95">
        <v>0</v>
      </c>
      <c r="F21" s="95">
        <v>0</v>
      </c>
      <c r="G21" s="95">
        <v>1352</v>
      </c>
      <c r="H21" s="114">
        <v>2411</v>
      </c>
      <c r="I21" s="95">
        <v>171</v>
      </c>
      <c r="J21" s="132">
        <v>1049.9448772408316</v>
      </c>
      <c r="K21" s="132">
        <v>66.87879785360859</v>
      </c>
      <c r="L21" s="132">
        <v>0</v>
      </c>
      <c r="M21" s="132">
        <v>0</v>
      </c>
      <c r="N21" s="132">
        <v>353.20365116437034</v>
      </c>
      <c r="O21" s="132">
        <v>629.8624282228527</v>
      </c>
      <c r="P21" s="132">
        <v>44.67294700377761</v>
      </c>
    </row>
    <row r="22" spans="1:16" ht="16.5" customHeight="1">
      <c r="A22" s="79"/>
      <c r="B22" s="79" t="s">
        <v>31</v>
      </c>
      <c r="C22" s="80">
        <v>1567</v>
      </c>
      <c r="D22" s="80">
        <v>232</v>
      </c>
      <c r="E22" s="80">
        <v>0</v>
      </c>
      <c r="F22" s="80">
        <v>0</v>
      </c>
      <c r="G22" s="80">
        <v>186</v>
      </c>
      <c r="H22" s="106">
        <v>1149</v>
      </c>
      <c r="I22" s="80">
        <v>144</v>
      </c>
      <c r="J22" s="126">
        <v>807.0871211145735</v>
      </c>
      <c r="K22" s="126">
        <v>119.49215832710979</v>
      </c>
      <c r="L22" s="126">
        <v>0</v>
      </c>
      <c r="M22" s="126">
        <v>0</v>
      </c>
      <c r="N22" s="126">
        <v>95.79974762432077</v>
      </c>
      <c r="O22" s="126">
        <v>591.7952151631429</v>
      </c>
      <c r="P22" s="126">
        <v>74.16754654786125</v>
      </c>
    </row>
    <row r="23" spans="1:16" ht="16.5" customHeight="1">
      <c r="A23" s="79"/>
      <c r="B23" s="79" t="s">
        <v>32</v>
      </c>
      <c r="C23" s="80">
        <v>1883</v>
      </c>
      <c r="D23" s="80">
        <v>24</v>
      </c>
      <c r="E23" s="80">
        <v>0</v>
      </c>
      <c r="F23" s="80">
        <v>0</v>
      </c>
      <c r="G23" s="80">
        <v>597</v>
      </c>
      <c r="H23" s="106">
        <v>1262</v>
      </c>
      <c r="I23" s="80">
        <v>27</v>
      </c>
      <c r="J23" s="126">
        <v>1196.7180816920563</v>
      </c>
      <c r="K23" s="126">
        <v>15.252912352952393</v>
      </c>
      <c r="L23" s="126">
        <v>0</v>
      </c>
      <c r="M23" s="126">
        <v>0</v>
      </c>
      <c r="N23" s="126">
        <v>379.4161947796908</v>
      </c>
      <c r="O23" s="126">
        <v>802.0489745594132</v>
      </c>
      <c r="P23" s="126">
        <v>17.15952639707144</v>
      </c>
    </row>
    <row r="24" spans="1:16" ht="16.5" customHeight="1">
      <c r="A24" s="96"/>
      <c r="B24" s="96" t="s">
        <v>33</v>
      </c>
      <c r="C24" s="97">
        <v>569</v>
      </c>
      <c r="D24" s="97">
        <v>0</v>
      </c>
      <c r="E24" s="97">
        <v>0</v>
      </c>
      <c r="F24" s="97">
        <v>0</v>
      </c>
      <c r="G24" s="97">
        <v>569</v>
      </c>
      <c r="H24" s="116">
        <v>0</v>
      </c>
      <c r="I24" s="97">
        <v>0</v>
      </c>
      <c r="J24" s="133">
        <v>1819.0537084398977</v>
      </c>
      <c r="K24" s="133">
        <v>0</v>
      </c>
      <c r="L24" s="133">
        <v>0</v>
      </c>
      <c r="M24" s="133">
        <v>0</v>
      </c>
      <c r="N24" s="133">
        <v>1819.0537084398977</v>
      </c>
      <c r="O24" s="133">
        <v>0</v>
      </c>
      <c r="P24" s="133">
        <v>0</v>
      </c>
    </row>
    <row r="25" spans="1:16" ht="16.5" customHeight="1">
      <c r="A25" s="79" t="s">
        <v>34</v>
      </c>
      <c r="B25" s="79"/>
      <c r="C25" s="80">
        <v>4130</v>
      </c>
      <c r="D25" s="80">
        <v>1326</v>
      </c>
      <c r="E25" s="80">
        <v>0</v>
      </c>
      <c r="F25" s="80">
        <v>148</v>
      </c>
      <c r="G25" s="80">
        <v>769</v>
      </c>
      <c r="H25" s="106">
        <v>1887</v>
      </c>
      <c r="I25" s="80">
        <v>247</v>
      </c>
      <c r="J25" s="126">
        <v>1232.9462339911036</v>
      </c>
      <c r="K25" s="126">
        <v>395.85634534435917</v>
      </c>
      <c r="L25" s="126">
        <v>0</v>
      </c>
      <c r="M25" s="126">
        <v>44.18306116965699</v>
      </c>
      <c r="N25" s="126">
        <v>229.57279756396096</v>
      </c>
      <c r="O25" s="126">
        <v>563.3340299131265</v>
      </c>
      <c r="P25" s="126">
        <v>73.7379466817924</v>
      </c>
    </row>
    <row r="26" spans="1:16" ht="16.5" customHeight="1">
      <c r="A26" s="79"/>
      <c r="B26" s="79" t="s">
        <v>35</v>
      </c>
      <c r="C26" s="80">
        <v>1180</v>
      </c>
      <c r="D26" s="80">
        <v>0</v>
      </c>
      <c r="E26" s="80">
        <v>0</v>
      </c>
      <c r="F26" s="80">
        <v>0</v>
      </c>
      <c r="G26" s="80">
        <v>127</v>
      </c>
      <c r="H26" s="106">
        <v>1053</v>
      </c>
      <c r="I26" s="80">
        <v>173</v>
      </c>
      <c r="J26" s="126">
        <v>532.6616379796776</v>
      </c>
      <c r="K26" s="126">
        <v>0</v>
      </c>
      <c r="L26" s="126">
        <v>0</v>
      </c>
      <c r="M26" s="126">
        <v>0</v>
      </c>
      <c r="N26" s="126">
        <v>57.32883730798225</v>
      </c>
      <c r="O26" s="126">
        <v>475.33280067169534</v>
      </c>
      <c r="P26" s="126">
        <v>78.09361302583409</v>
      </c>
    </row>
    <row r="27" spans="1:16" ht="16.5" customHeight="1">
      <c r="A27" s="84"/>
      <c r="B27" s="84" t="s">
        <v>36</v>
      </c>
      <c r="C27" s="85">
        <v>2950</v>
      </c>
      <c r="D27" s="85">
        <v>1326</v>
      </c>
      <c r="E27" s="85">
        <v>0</v>
      </c>
      <c r="F27" s="85">
        <v>148</v>
      </c>
      <c r="G27" s="85">
        <v>642</v>
      </c>
      <c r="H27" s="108">
        <v>834</v>
      </c>
      <c r="I27" s="85">
        <v>74</v>
      </c>
      <c r="J27" s="127">
        <v>2600.4707292777744</v>
      </c>
      <c r="K27" s="127">
        <v>1168.8895549228234</v>
      </c>
      <c r="L27" s="127">
        <v>0</v>
      </c>
      <c r="M27" s="127">
        <v>130.46429421461374</v>
      </c>
      <c r="N27" s="127">
        <v>565.9329519309597</v>
      </c>
      <c r="O27" s="127">
        <v>735.1839282093775</v>
      </c>
      <c r="P27" s="127">
        <v>65.23214710730687</v>
      </c>
    </row>
    <row r="28" spans="1:16" ht="16.5" customHeight="1">
      <c r="A28" s="86" t="s">
        <v>186</v>
      </c>
      <c r="B28" s="76"/>
      <c r="C28" s="78">
        <v>7614</v>
      </c>
      <c r="D28" s="78">
        <v>1491</v>
      </c>
      <c r="E28" s="78">
        <v>6</v>
      </c>
      <c r="F28" s="78">
        <v>0</v>
      </c>
      <c r="G28" s="78">
        <v>1560</v>
      </c>
      <c r="H28" s="104">
        <v>4557</v>
      </c>
      <c r="I28" s="78">
        <v>610</v>
      </c>
      <c r="J28" s="125">
        <v>1059.8434315876214</v>
      </c>
      <c r="K28" s="125">
        <v>207.54223226912842</v>
      </c>
      <c r="L28" s="125">
        <v>0.8351800091313015</v>
      </c>
      <c r="M28" s="125">
        <v>0</v>
      </c>
      <c r="N28" s="125">
        <v>217.14680237413836</v>
      </c>
      <c r="O28" s="125">
        <v>634.3192169352235</v>
      </c>
      <c r="P28" s="125">
        <v>84.90996759501564</v>
      </c>
    </row>
    <row r="29" spans="1:16" ht="16.5" customHeight="1">
      <c r="A29" s="87" t="s">
        <v>37</v>
      </c>
      <c r="B29" s="88" t="s">
        <v>38</v>
      </c>
      <c r="C29" s="89">
        <v>3665</v>
      </c>
      <c r="D29" s="89">
        <v>708</v>
      </c>
      <c r="E29" s="89">
        <v>0</v>
      </c>
      <c r="F29" s="89">
        <v>0</v>
      </c>
      <c r="G29" s="89">
        <v>689</v>
      </c>
      <c r="H29" s="110">
        <v>2268</v>
      </c>
      <c r="I29" s="89">
        <v>292</v>
      </c>
      <c r="J29" s="130">
        <v>1256.0704359061358</v>
      </c>
      <c r="K29" s="130">
        <v>242.6460760222494</v>
      </c>
      <c r="L29" s="130">
        <v>0</v>
      </c>
      <c r="M29" s="130">
        <v>0</v>
      </c>
      <c r="N29" s="130">
        <v>236.13438754142632</v>
      </c>
      <c r="O29" s="130">
        <v>777.2899723424599</v>
      </c>
      <c r="P29" s="130">
        <v>100.07437033685991</v>
      </c>
    </row>
    <row r="30" spans="1:16" ht="16.5" customHeight="1">
      <c r="A30" s="79" t="s">
        <v>39</v>
      </c>
      <c r="B30" s="79"/>
      <c r="C30" s="80">
        <v>3949</v>
      </c>
      <c r="D30" s="80">
        <v>783</v>
      </c>
      <c r="E30" s="80">
        <v>6</v>
      </c>
      <c r="F30" s="80">
        <v>0</v>
      </c>
      <c r="G30" s="80">
        <v>871</v>
      </c>
      <c r="H30" s="106">
        <v>2289</v>
      </c>
      <c r="I30" s="80">
        <v>318</v>
      </c>
      <c r="J30" s="126">
        <v>925.6372692645766</v>
      </c>
      <c r="K30" s="126">
        <v>183.53354819806623</v>
      </c>
      <c r="L30" s="126">
        <v>1.4063873425139175</v>
      </c>
      <c r="M30" s="126">
        <v>0</v>
      </c>
      <c r="N30" s="126">
        <v>204.16056255493703</v>
      </c>
      <c r="O30" s="126">
        <v>536.5367711690594</v>
      </c>
      <c r="P30" s="126">
        <v>74.53852915323762</v>
      </c>
    </row>
    <row r="31" spans="1:16" ht="16.5" customHeight="1">
      <c r="A31" s="79"/>
      <c r="B31" s="79" t="s">
        <v>40</v>
      </c>
      <c r="C31" s="80">
        <v>2942</v>
      </c>
      <c r="D31" s="80">
        <v>425</v>
      </c>
      <c r="E31" s="80">
        <v>6</v>
      </c>
      <c r="F31" s="80">
        <v>0</v>
      </c>
      <c r="G31" s="80">
        <v>770</v>
      </c>
      <c r="H31" s="106">
        <v>1741</v>
      </c>
      <c r="I31" s="80">
        <v>171</v>
      </c>
      <c r="J31" s="126">
        <v>1100.6730492235054</v>
      </c>
      <c r="K31" s="126">
        <v>159.00273484703936</v>
      </c>
      <c r="L31" s="126">
        <v>2.244744491958203</v>
      </c>
      <c r="M31" s="126">
        <v>0</v>
      </c>
      <c r="N31" s="126">
        <v>288.075543134636</v>
      </c>
      <c r="O31" s="126">
        <v>651.3500267498719</v>
      </c>
      <c r="P31" s="126">
        <v>63.975218020808775</v>
      </c>
    </row>
    <row r="32" spans="1:16" ht="16.5" customHeight="1">
      <c r="A32" s="79"/>
      <c r="B32" s="79" t="s">
        <v>41</v>
      </c>
      <c r="C32" s="80">
        <v>549</v>
      </c>
      <c r="D32" s="80">
        <v>0</v>
      </c>
      <c r="E32" s="80">
        <v>0</v>
      </c>
      <c r="F32" s="80">
        <v>0</v>
      </c>
      <c r="G32" s="80">
        <v>51</v>
      </c>
      <c r="H32" s="106">
        <v>498</v>
      </c>
      <c r="I32" s="80">
        <v>109</v>
      </c>
      <c r="J32" s="126">
        <v>582.9263113187513</v>
      </c>
      <c r="K32" s="126">
        <v>0</v>
      </c>
      <c r="L32" s="126">
        <v>0</v>
      </c>
      <c r="M32" s="126">
        <v>0</v>
      </c>
      <c r="N32" s="126">
        <v>54.151624548736464</v>
      </c>
      <c r="O32" s="126">
        <v>528.7746867700149</v>
      </c>
      <c r="P32" s="126">
        <v>115.73582501592695</v>
      </c>
    </row>
    <row r="33" spans="1:16" ht="16.5" customHeight="1">
      <c r="A33" s="79"/>
      <c r="B33" s="79" t="s">
        <v>187</v>
      </c>
      <c r="C33" s="80">
        <v>458</v>
      </c>
      <c r="D33" s="80">
        <v>358</v>
      </c>
      <c r="E33" s="80">
        <v>0</v>
      </c>
      <c r="F33" s="80">
        <v>0</v>
      </c>
      <c r="G33" s="80">
        <v>50</v>
      </c>
      <c r="H33" s="106">
        <v>50</v>
      </c>
      <c r="I33" s="80">
        <v>0</v>
      </c>
      <c r="J33" s="126">
        <v>1449.0919445674872</v>
      </c>
      <c r="K33" s="126">
        <v>1132.6963234828831</v>
      </c>
      <c r="L33" s="126">
        <v>0</v>
      </c>
      <c r="M33" s="126">
        <v>0</v>
      </c>
      <c r="N33" s="126">
        <v>158.1978105423021</v>
      </c>
      <c r="O33" s="126">
        <v>158.1978105423021</v>
      </c>
      <c r="P33" s="126">
        <v>0</v>
      </c>
    </row>
    <row r="34" spans="1:16" ht="16.5" customHeight="1">
      <c r="A34" s="84"/>
      <c r="B34" s="84" t="s">
        <v>188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108">
        <v>0</v>
      </c>
      <c r="I34" s="85">
        <v>38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113.27053773697389</v>
      </c>
    </row>
    <row r="35" spans="1:16" ht="16.5" customHeight="1">
      <c r="A35" s="86" t="s">
        <v>189</v>
      </c>
      <c r="B35" s="76"/>
      <c r="C35" s="78">
        <v>4471</v>
      </c>
      <c r="D35" s="78">
        <v>847</v>
      </c>
      <c r="E35" s="78">
        <v>6</v>
      </c>
      <c r="F35" s="78">
        <v>50</v>
      </c>
      <c r="G35" s="78">
        <v>1242</v>
      </c>
      <c r="H35" s="104">
        <v>2326</v>
      </c>
      <c r="I35" s="78">
        <v>249</v>
      </c>
      <c r="J35" s="125">
        <v>1550.4709325713336</v>
      </c>
      <c r="K35" s="125">
        <v>293.7259852131334</v>
      </c>
      <c r="L35" s="125">
        <v>2.080703555228808</v>
      </c>
      <c r="M35" s="125">
        <v>17.3391962935734</v>
      </c>
      <c r="N35" s="125">
        <v>430.70563593236324</v>
      </c>
      <c r="O35" s="125">
        <v>806.6194115770345</v>
      </c>
      <c r="P35" s="125">
        <v>86.34919754199552</v>
      </c>
    </row>
    <row r="36" spans="1:16" ht="16.5" customHeight="1">
      <c r="A36" s="94" t="s">
        <v>42</v>
      </c>
      <c r="B36" s="94"/>
      <c r="C36" s="95">
        <v>4471</v>
      </c>
      <c r="D36" s="95">
        <v>847</v>
      </c>
      <c r="E36" s="95">
        <v>6</v>
      </c>
      <c r="F36" s="95">
        <v>50</v>
      </c>
      <c r="G36" s="95">
        <v>1242</v>
      </c>
      <c r="H36" s="114">
        <v>2326</v>
      </c>
      <c r="I36" s="95">
        <v>249</v>
      </c>
      <c r="J36" s="132">
        <v>1550.4709325713336</v>
      </c>
      <c r="K36" s="132">
        <v>293.7259852131334</v>
      </c>
      <c r="L36" s="132">
        <v>2.080703555228808</v>
      </c>
      <c r="M36" s="132">
        <v>17.3391962935734</v>
      </c>
      <c r="N36" s="132">
        <v>430.70563593236324</v>
      </c>
      <c r="O36" s="132">
        <v>806.6194115770345</v>
      </c>
      <c r="P36" s="132">
        <v>86.34919754199552</v>
      </c>
    </row>
    <row r="37" spans="1:16" ht="16.5" customHeight="1">
      <c r="A37" s="79"/>
      <c r="B37" s="79" t="s">
        <v>43</v>
      </c>
      <c r="C37" s="80">
        <v>430</v>
      </c>
      <c r="D37" s="80">
        <v>0</v>
      </c>
      <c r="E37" s="80">
        <v>0</v>
      </c>
      <c r="F37" s="80">
        <v>0</v>
      </c>
      <c r="G37" s="80">
        <v>0</v>
      </c>
      <c r="H37" s="106">
        <v>430</v>
      </c>
      <c r="I37" s="80">
        <v>73</v>
      </c>
      <c r="J37" s="126">
        <v>995.9467284308049</v>
      </c>
      <c r="K37" s="126">
        <v>0</v>
      </c>
      <c r="L37" s="126">
        <v>0</v>
      </c>
      <c r="M37" s="126">
        <v>0</v>
      </c>
      <c r="N37" s="126">
        <v>0</v>
      </c>
      <c r="O37" s="126">
        <v>995.9467284308049</v>
      </c>
      <c r="P37" s="126">
        <v>169.0793283149971</v>
      </c>
    </row>
    <row r="38" spans="1:16" ht="16.5" customHeight="1">
      <c r="A38" s="79"/>
      <c r="B38" s="79" t="s">
        <v>44</v>
      </c>
      <c r="C38" s="80">
        <v>1778</v>
      </c>
      <c r="D38" s="80">
        <v>445</v>
      </c>
      <c r="E38" s="80">
        <v>0</v>
      </c>
      <c r="F38" s="80">
        <v>0</v>
      </c>
      <c r="G38" s="80">
        <v>722</v>
      </c>
      <c r="H38" s="106">
        <v>611</v>
      </c>
      <c r="I38" s="80">
        <v>31</v>
      </c>
      <c r="J38" s="126">
        <v>2132.661628883291</v>
      </c>
      <c r="K38" s="126">
        <v>533.7651433369317</v>
      </c>
      <c r="L38" s="126">
        <v>0</v>
      </c>
      <c r="M38" s="126">
        <v>0</v>
      </c>
      <c r="N38" s="126">
        <v>866.018951661269</v>
      </c>
      <c r="O38" s="126">
        <v>732.8775338850905</v>
      </c>
      <c r="P38" s="126">
        <v>37.18363919875255</v>
      </c>
    </row>
    <row r="39" spans="1:16" ht="16.5" customHeight="1">
      <c r="A39" s="79"/>
      <c r="B39" s="79" t="s">
        <v>45</v>
      </c>
      <c r="C39" s="80">
        <v>870</v>
      </c>
      <c r="D39" s="80">
        <v>0</v>
      </c>
      <c r="E39" s="80">
        <v>0</v>
      </c>
      <c r="F39" s="80">
        <v>50</v>
      </c>
      <c r="G39" s="80">
        <v>340</v>
      </c>
      <c r="H39" s="106">
        <v>480</v>
      </c>
      <c r="I39" s="80">
        <v>91</v>
      </c>
      <c r="J39" s="126">
        <v>1754.0676223310954</v>
      </c>
      <c r="K39" s="126">
        <v>0</v>
      </c>
      <c r="L39" s="126">
        <v>0</v>
      </c>
      <c r="M39" s="126">
        <v>100.80848404201697</v>
      </c>
      <c r="N39" s="126">
        <v>685.4976914857154</v>
      </c>
      <c r="O39" s="126">
        <v>967.761446803363</v>
      </c>
      <c r="P39" s="126">
        <v>183.4714409564709</v>
      </c>
    </row>
    <row r="40" spans="1:16" ht="16.5" customHeight="1">
      <c r="A40" s="79"/>
      <c r="B40" s="79" t="s">
        <v>46</v>
      </c>
      <c r="C40" s="80">
        <v>554</v>
      </c>
      <c r="D40" s="80">
        <v>0</v>
      </c>
      <c r="E40" s="80">
        <v>6</v>
      </c>
      <c r="F40" s="80">
        <v>0</v>
      </c>
      <c r="G40" s="80">
        <v>120</v>
      </c>
      <c r="H40" s="106">
        <v>428</v>
      </c>
      <c r="I40" s="80">
        <v>19</v>
      </c>
      <c r="J40" s="126">
        <v>1142.5978633007467</v>
      </c>
      <c r="K40" s="126">
        <v>0</v>
      </c>
      <c r="L40" s="126">
        <v>12.374706100730108</v>
      </c>
      <c r="M40" s="126">
        <v>0</v>
      </c>
      <c r="N40" s="126">
        <v>247.49412201460217</v>
      </c>
      <c r="O40" s="126">
        <v>882.7290351854143</v>
      </c>
      <c r="P40" s="126">
        <v>39.18656931897868</v>
      </c>
    </row>
    <row r="41" spans="1:16" ht="16.5" customHeight="1">
      <c r="A41" s="79"/>
      <c r="B41" s="79" t="s">
        <v>47</v>
      </c>
      <c r="C41" s="80">
        <v>669</v>
      </c>
      <c r="D41" s="80">
        <v>402</v>
      </c>
      <c r="E41" s="80">
        <v>0</v>
      </c>
      <c r="F41" s="80">
        <v>0</v>
      </c>
      <c r="G41" s="80">
        <v>0</v>
      </c>
      <c r="H41" s="106">
        <v>267</v>
      </c>
      <c r="I41" s="80">
        <v>35</v>
      </c>
      <c r="J41" s="126">
        <v>1677.6588008124986</v>
      </c>
      <c r="K41" s="126">
        <v>1008.0999072146851</v>
      </c>
      <c r="L41" s="126">
        <v>0</v>
      </c>
      <c r="M41" s="126">
        <v>0</v>
      </c>
      <c r="N41" s="126">
        <v>0</v>
      </c>
      <c r="O41" s="126">
        <v>669.5588935978133</v>
      </c>
      <c r="P41" s="126">
        <v>87.769892419189</v>
      </c>
    </row>
    <row r="42" spans="1:16" ht="16.5" customHeight="1">
      <c r="A42" s="79"/>
      <c r="B42" s="79" t="s">
        <v>48</v>
      </c>
      <c r="C42" s="85">
        <v>170</v>
      </c>
      <c r="D42" s="85">
        <v>0</v>
      </c>
      <c r="E42" s="85">
        <v>0</v>
      </c>
      <c r="F42" s="85">
        <v>0</v>
      </c>
      <c r="G42" s="85">
        <v>60</v>
      </c>
      <c r="H42" s="108">
        <v>110</v>
      </c>
      <c r="I42" s="85">
        <v>0</v>
      </c>
      <c r="J42" s="127">
        <v>712.579117240223</v>
      </c>
      <c r="K42" s="127">
        <v>0</v>
      </c>
      <c r="L42" s="127">
        <v>0</v>
      </c>
      <c r="M42" s="127">
        <v>0</v>
      </c>
      <c r="N42" s="127">
        <v>251.49851196713752</v>
      </c>
      <c r="O42" s="127">
        <v>461.0806052730855</v>
      </c>
      <c r="P42" s="127">
        <v>0</v>
      </c>
    </row>
    <row r="43" spans="1:16" ht="16.5" customHeight="1">
      <c r="A43" s="86" t="s">
        <v>49</v>
      </c>
      <c r="B43" s="76"/>
      <c r="C43" s="78">
        <v>6697</v>
      </c>
      <c r="D43" s="78">
        <v>1311</v>
      </c>
      <c r="E43" s="78">
        <v>6</v>
      </c>
      <c r="F43" s="78">
        <v>0</v>
      </c>
      <c r="G43" s="78">
        <v>1376</v>
      </c>
      <c r="H43" s="104">
        <v>4004</v>
      </c>
      <c r="I43" s="78">
        <v>650</v>
      </c>
      <c r="J43" s="125">
        <v>1147.7429892046691</v>
      </c>
      <c r="K43" s="125">
        <v>224.68135864526224</v>
      </c>
      <c r="L43" s="125">
        <v>1.028289970916532</v>
      </c>
      <c r="M43" s="125">
        <v>0</v>
      </c>
      <c r="N43" s="125">
        <v>235.82116666352468</v>
      </c>
      <c r="O43" s="125">
        <v>686.2121739249657</v>
      </c>
      <c r="P43" s="125">
        <v>111.39808018262431</v>
      </c>
    </row>
    <row r="44" spans="1:16" ht="16.5" customHeight="1">
      <c r="A44" s="87" t="s">
        <v>50</v>
      </c>
      <c r="B44" s="88" t="s">
        <v>51</v>
      </c>
      <c r="C44" s="89">
        <v>6111</v>
      </c>
      <c r="D44" s="89">
        <v>982</v>
      </c>
      <c r="E44" s="89">
        <v>6</v>
      </c>
      <c r="F44" s="89">
        <v>0</v>
      </c>
      <c r="G44" s="89">
        <v>1274</v>
      </c>
      <c r="H44" s="110">
        <v>3849</v>
      </c>
      <c r="I44" s="89">
        <v>596</v>
      </c>
      <c r="J44" s="130">
        <v>1139.5676691729323</v>
      </c>
      <c r="K44" s="130">
        <v>183.12149421171978</v>
      </c>
      <c r="L44" s="130">
        <v>1.1188686000716077</v>
      </c>
      <c r="M44" s="130">
        <v>0</v>
      </c>
      <c r="N44" s="130">
        <v>237.57309941520467</v>
      </c>
      <c r="O44" s="130">
        <v>717.7542069459363</v>
      </c>
      <c r="P44" s="130">
        <v>111.14094760711302</v>
      </c>
    </row>
    <row r="45" spans="1:16" ht="16.5" customHeight="1">
      <c r="A45" s="79" t="s">
        <v>52</v>
      </c>
      <c r="B45" s="79"/>
      <c r="C45" s="80">
        <v>586</v>
      </c>
      <c r="D45" s="80">
        <v>329</v>
      </c>
      <c r="E45" s="80">
        <v>0</v>
      </c>
      <c r="F45" s="80">
        <v>0</v>
      </c>
      <c r="G45" s="80">
        <v>102</v>
      </c>
      <c r="H45" s="106">
        <v>155</v>
      </c>
      <c r="I45" s="80">
        <v>54</v>
      </c>
      <c r="J45" s="126">
        <v>1240.5529563689481</v>
      </c>
      <c r="K45" s="126">
        <v>696.4879226030442</v>
      </c>
      <c r="L45" s="126">
        <v>0</v>
      </c>
      <c r="M45" s="126">
        <v>0</v>
      </c>
      <c r="N45" s="126">
        <v>215.93242585261552</v>
      </c>
      <c r="O45" s="126">
        <v>328.1326079132883</v>
      </c>
      <c r="P45" s="126">
        <v>114.31716662785529</v>
      </c>
    </row>
    <row r="46" spans="1:16" ht="16.5" customHeight="1">
      <c r="A46" s="79"/>
      <c r="B46" s="79" t="s">
        <v>53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106">
        <v>0</v>
      </c>
      <c r="I46" s="80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</row>
    <row r="47" spans="1:16" ht="16.5" customHeight="1">
      <c r="A47" s="79"/>
      <c r="B47" s="79" t="s">
        <v>54</v>
      </c>
      <c r="C47" s="80">
        <v>431</v>
      </c>
      <c r="D47" s="80">
        <v>329</v>
      </c>
      <c r="E47" s="80">
        <v>0</v>
      </c>
      <c r="F47" s="80">
        <v>0</v>
      </c>
      <c r="G47" s="80">
        <v>102</v>
      </c>
      <c r="H47" s="106">
        <v>0</v>
      </c>
      <c r="I47" s="80">
        <v>54</v>
      </c>
      <c r="J47" s="126">
        <v>2080.9192738509078</v>
      </c>
      <c r="K47" s="126">
        <v>1588.4511394360757</v>
      </c>
      <c r="L47" s="126">
        <v>0</v>
      </c>
      <c r="M47" s="126">
        <v>0</v>
      </c>
      <c r="N47" s="126">
        <v>492.4681344148319</v>
      </c>
      <c r="O47" s="126">
        <v>0</v>
      </c>
      <c r="P47" s="126">
        <v>260.7184241019699</v>
      </c>
    </row>
    <row r="48" spans="1:16" ht="16.5" customHeight="1">
      <c r="A48" s="84"/>
      <c r="B48" s="84" t="s">
        <v>55</v>
      </c>
      <c r="C48" s="85">
        <v>155</v>
      </c>
      <c r="D48" s="85">
        <v>0</v>
      </c>
      <c r="E48" s="85">
        <v>0</v>
      </c>
      <c r="F48" s="85">
        <v>0</v>
      </c>
      <c r="G48" s="85">
        <v>0</v>
      </c>
      <c r="H48" s="108">
        <v>155</v>
      </c>
      <c r="I48" s="85">
        <v>0</v>
      </c>
      <c r="J48" s="127">
        <v>1220.088161209068</v>
      </c>
      <c r="K48" s="127">
        <v>0</v>
      </c>
      <c r="L48" s="127">
        <v>0</v>
      </c>
      <c r="M48" s="127">
        <v>0</v>
      </c>
      <c r="N48" s="127">
        <v>0</v>
      </c>
      <c r="O48" s="127">
        <v>1220.088161209068</v>
      </c>
      <c r="P48" s="127">
        <v>0</v>
      </c>
    </row>
    <row r="49" spans="1:16" ht="16.5" customHeight="1">
      <c r="A49" s="86" t="s">
        <v>56</v>
      </c>
      <c r="B49" s="76"/>
      <c r="C49" s="78">
        <v>3646</v>
      </c>
      <c r="D49" s="78">
        <v>918</v>
      </c>
      <c r="E49" s="78">
        <v>4</v>
      </c>
      <c r="F49" s="78">
        <v>0</v>
      </c>
      <c r="G49" s="78">
        <v>652</v>
      </c>
      <c r="H49" s="104">
        <v>2072</v>
      </c>
      <c r="I49" s="78">
        <v>355</v>
      </c>
      <c r="J49" s="125">
        <v>1313.9922515541941</v>
      </c>
      <c r="K49" s="125">
        <v>330.8406162717362</v>
      </c>
      <c r="L49" s="125">
        <v>1.4415713127308767</v>
      </c>
      <c r="M49" s="125">
        <v>0</v>
      </c>
      <c r="N49" s="125">
        <v>234.9761239751329</v>
      </c>
      <c r="O49" s="125">
        <v>746.733939994594</v>
      </c>
      <c r="P49" s="125">
        <v>127.9394540048653</v>
      </c>
    </row>
    <row r="50" spans="1:16" ht="16.5" customHeight="1">
      <c r="A50" s="94" t="s">
        <v>57</v>
      </c>
      <c r="B50" s="94"/>
      <c r="C50" s="95">
        <v>1825</v>
      </c>
      <c r="D50" s="95">
        <v>360</v>
      </c>
      <c r="E50" s="95">
        <v>0</v>
      </c>
      <c r="F50" s="95">
        <v>0</v>
      </c>
      <c r="G50" s="95">
        <v>402</v>
      </c>
      <c r="H50" s="114">
        <v>1063</v>
      </c>
      <c r="I50" s="95">
        <v>146</v>
      </c>
      <c r="J50" s="132">
        <v>1031.516357305962</v>
      </c>
      <c r="K50" s="132">
        <v>203.47719924939523</v>
      </c>
      <c r="L50" s="132">
        <v>0</v>
      </c>
      <c r="M50" s="132">
        <v>0</v>
      </c>
      <c r="N50" s="132">
        <v>227.21620582849133</v>
      </c>
      <c r="O50" s="132">
        <v>600.8229522280753</v>
      </c>
      <c r="P50" s="132">
        <v>82.52130858447696</v>
      </c>
    </row>
    <row r="51" spans="1:16" ht="16.5" customHeight="1">
      <c r="A51" s="79"/>
      <c r="B51" s="79" t="s">
        <v>58</v>
      </c>
      <c r="C51" s="80">
        <v>205</v>
      </c>
      <c r="D51" s="80">
        <v>0</v>
      </c>
      <c r="E51" s="80">
        <v>0</v>
      </c>
      <c r="F51" s="80">
        <v>0</v>
      </c>
      <c r="G51" s="80">
        <v>0</v>
      </c>
      <c r="H51" s="106">
        <v>205</v>
      </c>
      <c r="I51" s="80">
        <v>41</v>
      </c>
      <c r="J51" s="126">
        <v>483.7529792104208</v>
      </c>
      <c r="K51" s="126">
        <v>0</v>
      </c>
      <c r="L51" s="126">
        <v>0</v>
      </c>
      <c r="M51" s="126">
        <v>0</v>
      </c>
      <c r="N51" s="126">
        <v>0</v>
      </c>
      <c r="O51" s="126">
        <v>483.7529792104208</v>
      </c>
      <c r="P51" s="126">
        <v>96.75059584208415</v>
      </c>
    </row>
    <row r="52" spans="1:16" ht="16.5" customHeight="1">
      <c r="A52" s="79"/>
      <c r="B52" s="79" t="s">
        <v>59</v>
      </c>
      <c r="C52" s="80">
        <v>1126</v>
      </c>
      <c r="D52" s="80">
        <v>360</v>
      </c>
      <c r="E52" s="80">
        <v>0</v>
      </c>
      <c r="F52" s="80">
        <v>0</v>
      </c>
      <c r="G52" s="80">
        <v>168</v>
      </c>
      <c r="H52" s="106">
        <v>598</v>
      </c>
      <c r="I52" s="80">
        <v>47</v>
      </c>
      <c r="J52" s="126">
        <v>1389.0602255064025</v>
      </c>
      <c r="K52" s="126">
        <v>444.1045125952974</v>
      </c>
      <c r="L52" s="126">
        <v>0</v>
      </c>
      <c r="M52" s="126">
        <v>0</v>
      </c>
      <c r="N52" s="126">
        <v>207.24877254447213</v>
      </c>
      <c r="O52" s="126">
        <v>737.7069403666329</v>
      </c>
      <c r="P52" s="126">
        <v>57.98031136660828</v>
      </c>
    </row>
    <row r="53" spans="1:16" ht="16.5" customHeight="1">
      <c r="A53" s="79"/>
      <c r="B53" s="79" t="s">
        <v>60</v>
      </c>
      <c r="C53" s="80">
        <v>132</v>
      </c>
      <c r="D53" s="80">
        <v>0</v>
      </c>
      <c r="E53" s="80">
        <v>0</v>
      </c>
      <c r="F53" s="80">
        <v>0</v>
      </c>
      <c r="G53" s="80">
        <v>91</v>
      </c>
      <c r="H53" s="106">
        <v>41</v>
      </c>
      <c r="I53" s="80">
        <v>58</v>
      </c>
      <c r="J53" s="126">
        <v>399.8424862932784</v>
      </c>
      <c r="K53" s="126">
        <v>0</v>
      </c>
      <c r="L53" s="126">
        <v>0</v>
      </c>
      <c r="M53" s="126">
        <v>0</v>
      </c>
      <c r="N53" s="126">
        <v>275.6489867627904</v>
      </c>
      <c r="O53" s="126">
        <v>124.19349953048798</v>
      </c>
      <c r="P53" s="126">
        <v>175.68836518947083</v>
      </c>
    </row>
    <row r="54" spans="1:16" ht="16.5" customHeight="1">
      <c r="A54" s="96"/>
      <c r="B54" s="96" t="s">
        <v>61</v>
      </c>
      <c r="C54" s="97">
        <v>362</v>
      </c>
      <c r="D54" s="97">
        <v>0</v>
      </c>
      <c r="E54" s="97">
        <v>0</v>
      </c>
      <c r="F54" s="97">
        <v>0</v>
      </c>
      <c r="G54" s="97">
        <v>143</v>
      </c>
      <c r="H54" s="116">
        <v>219</v>
      </c>
      <c r="I54" s="97">
        <v>0</v>
      </c>
      <c r="J54" s="133">
        <v>1768.2688550214928</v>
      </c>
      <c r="K54" s="133">
        <v>0</v>
      </c>
      <c r="L54" s="133">
        <v>0</v>
      </c>
      <c r="M54" s="133">
        <v>0</v>
      </c>
      <c r="N54" s="133">
        <v>698.5150449394295</v>
      </c>
      <c r="O54" s="133">
        <v>1069.7538100820632</v>
      </c>
      <c r="P54" s="133">
        <v>0</v>
      </c>
    </row>
    <row r="55" spans="1:16" ht="16.5" customHeight="1">
      <c r="A55" s="79" t="s">
        <v>62</v>
      </c>
      <c r="B55" s="79"/>
      <c r="C55" s="80">
        <v>1821</v>
      </c>
      <c r="D55" s="80">
        <v>558</v>
      </c>
      <c r="E55" s="80">
        <v>4</v>
      </c>
      <c r="F55" s="80">
        <v>0</v>
      </c>
      <c r="G55" s="80">
        <v>250</v>
      </c>
      <c r="H55" s="106">
        <v>1009</v>
      </c>
      <c r="I55" s="80">
        <v>209</v>
      </c>
      <c r="J55" s="126">
        <v>1811.0212727869439</v>
      </c>
      <c r="K55" s="126">
        <v>554.9422681027538</v>
      </c>
      <c r="L55" s="126">
        <v>3.9780807749301346</v>
      </c>
      <c r="M55" s="126">
        <v>0</v>
      </c>
      <c r="N55" s="126">
        <v>248.63004843313345</v>
      </c>
      <c r="O55" s="126">
        <v>1003.4708754761266</v>
      </c>
      <c r="P55" s="126">
        <v>207.85472049009954</v>
      </c>
    </row>
    <row r="56" spans="1:16" ht="16.5" customHeight="1">
      <c r="A56" s="79"/>
      <c r="B56" s="79" t="s">
        <v>63</v>
      </c>
      <c r="C56" s="80">
        <v>757</v>
      </c>
      <c r="D56" s="80">
        <v>311</v>
      </c>
      <c r="E56" s="80">
        <v>0</v>
      </c>
      <c r="F56" s="80">
        <v>0</v>
      </c>
      <c r="G56" s="80">
        <v>78</v>
      </c>
      <c r="H56" s="106">
        <v>368</v>
      </c>
      <c r="I56" s="80">
        <v>27</v>
      </c>
      <c r="J56" s="126">
        <v>2361.050464724596</v>
      </c>
      <c r="K56" s="126">
        <v>969.9956334601708</v>
      </c>
      <c r="L56" s="126">
        <v>0</v>
      </c>
      <c r="M56" s="126">
        <v>0</v>
      </c>
      <c r="N56" s="126">
        <v>243.2786476202358</v>
      </c>
      <c r="O56" s="126">
        <v>1147.7761836441894</v>
      </c>
      <c r="P56" s="126">
        <v>84.21183956085085</v>
      </c>
    </row>
    <row r="57" spans="1:16" ht="16.5" customHeight="1">
      <c r="A57" s="79"/>
      <c r="B57" s="79" t="s">
        <v>64</v>
      </c>
      <c r="C57" s="80">
        <v>1034</v>
      </c>
      <c r="D57" s="80">
        <v>247</v>
      </c>
      <c r="E57" s="80">
        <v>4</v>
      </c>
      <c r="F57" s="80">
        <v>0</v>
      </c>
      <c r="G57" s="80">
        <v>142</v>
      </c>
      <c r="H57" s="106">
        <v>641</v>
      </c>
      <c r="I57" s="80">
        <v>142</v>
      </c>
      <c r="J57" s="126">
        <v>2015.5945419103311</v>
      </c>
      <c r="K57" s="126">
        <v>481.4814814814815</v>
      </c>
      <c r="L57" s="126">
        <v>7.7972709551656925</v>
      </c>
      <c r="M57" s="126">
        <v>0</v>
      </c>
      <c r="N57" s="126">
        <v>276.8031189083821</v>
      </c>
      <c r="O57" s="126">
        <v>1249.5126705653022</v>
      </c>
      <c r="P57" s="126">
        <v>276.8031189083821</v>
      </c>
    </row>
    <row r="58" spans="1:16" ht="16.5" customHeight="1">
      <c r="A58" s="84"/>
      <c r="B58" s="84" t="s">
        <v>190</v>
      </c>
      <c r="C58" s="85">
        <v>30</v>
      </c>
      <c r="D58" s="85">
        <v>0</v>
      </c>
      <c r="E58" s="85">
        <v>0</v>
      </c>
      <c r="F58" s="85">
        <v>0</v>
      </c>
      <c r="G58" s="85">
        <v>30</v>
      </c>
      <c r="H58" s="108">
        <v>0</v>
      </c>
      <c r="I58" s="85">
        <v>40</v>
      </c>
      <c r="J58" s="127">
        <v>174.5302228169178</v>
      </c>
      <c r="K58" s="127">
        <v>0</v>
      </c>
      <c r="L58" s="127">
        <v>0</v>
      </c>
      <c r="M58" s="127">
        <v>0</v>
      </c>
      <c r="N58" s="127">
        <v>174.5302228169178</v>
      </c>
      <c r="O58" s="127">
        <v>0</v>
      </c>
      <c r="P58" s="127">
        <v>232.7069637558904</v>
      </c>
    </row>
    <row r="59" spans="1:16" ht="16.5" customHeight="1">
      <c r="A59" s="86" t="s">
        <v>191</v>
      </c>
      <c r="B59" s="76"/>
      <c r="C59" s="78">
        <v>2280</v>
      </c>
      <c r="D59" s="78">
        <v>602</v>
      </c>
      <c r="E59" s="78">
        <v>4</v>
      </c>
      <c r="F59" s="78">
        <v>7</v>
      </c>
      <c r="G59" s="78">
        <v>301</v>
      </c>
      <c r="H59" s="104">
        <v>1366</v>
      </c>
      <c r="I59" s="78">
        <v>99</v>
      </c>
      <c r="J59" s="125">
        <v>1217.6495092017988</v>
      </c>
      <c r="K59" s="125">
        <v>321.5021949734574</v>
      </c>
      <c r="L59" s="125">
        <v>2.1362272091259626</v>
      </c>
      <c r="M59" s="125">
        <v>3.738397615970434</v>
      </c>
      <c r="N59" s="125">
        <v>160.7510974867287</v>
      </c>
      <c r="O59" s="125">
        <v>729.5215919165162</v>
      </c>
      <c r="P59" s="125">
        <v>52.871623425867575</v>
      </c>
    </row>
    <row r="60" spans="1:16" ht="16.5" customHeight="1">
      <c r="A60" s="94" t="s">
        <v>65</v>
      </c>
      <c r="B60" s="94"/>
      <c r="C60" s="95">
        <v>1134</v>
      </c>
      <c r="D60" s="95">
        <v>65</v>
      </c>
      <c r="E60" s="95">
        <v>4</v>
      </c>
      <c r="F60" s="95">
        <v>0</v>
      </c>
      <c r="G60" s="95">
        <v>210</v>
      </c>
      <c r="H60" s="114">
        <v>855</v>
      </c>
      <c r="I60" s="95">
        <v>75</v>
      </c>
      <c r="J60" s="132">
        <v>903.1538706594457</v>
      </c>
      <c r="K60" s="132">
        <v>51.76807900605288</v>
      </c>
      <c r="L60" s="132">
        <v>3.185727938834024</v>
      </c>
      <c r="M60" s="132">
        <v>0</v>
      </c>
      <c r="N60" s="132">
        <v>167.25071678878624</v>
      </c>
      <c r="O60" s="132">
        <v>680.9493469257725</v>
      </c>
      <c r="P60" s="132">
        <v>59.732398853137944</v>
      </c>
    </row>
    <row r="61" spans="1:16" ht="16.5" customHeight="1">
      <c r="A61" s="79"/>
      <c r="B61" s="79" t="s">
        <v>66</v>
      </c>
      <c r="C61" s="80">
        <v>705</v>
      </c>
      <c r="D61" s="80">
        <v>65</v>
      </c>
      <c r="E61" s="80">
        <v>4</v>
      </c>
      <c r="F61" s="80">
        <v>0</v>
      </c>
      <c r="G61" s="80">
        <v>40</v>
      </c>
      <c r="H61" s="106">
        <v>596</v>
      </c>
      <c r="I61" s="80">
        <v>56</v>
      </c>
      <c r="J61" s="126">
        <v>803.281490343531</v>
      </c>
      <c r="K61" s="126">
        <v>74.06141400330428</v>
      </c>
      <c r="L61" s="126">
        <v>4.557625477126417</v>
      </c>
      <c r="M61" s="126">
        <v>0</v>
      </c>
      <c r="N61" s="126">
        <v>45.57625477126417</v>
      </c>
      <c r="O61" s="126">
        <v>679.0861960918362</v>
      </c>
      <c r="P61" s="126">
        <v>63.80675667976984</v>
      </c>
    </row>
    <row r="62" spans="1:16" ht="16.5" customHeight="1">
      <c r="A62" s="79"/>
      <c r="B62" s="79" t="s">
        <v>67</v>
      </c>
      <c r="C62" s="80">
        <v>149</v>
      </c>
      <c r="D62" s="80">
        <v>0</v>
      </c>
      <c r="E62" s="80">
        <v>0</v>
      </c>
      <c r="F62" s="80">
        <v>0</v>
      </c>
      <c r="G62" s="80">
        <v>0</v>
      </c>
      <c r="H62" s="106">
        <v>149</v>
      </c>
      <c r="I62" s="80">
        <v>19</v>
      </c>
      <c r="J62" s="126">
        <v>713.3965335631524</v>
      </c>
      <c r="K62" s="126">
        <v>0</v>
      </c>
      <c r="L62" s="126">
        <v>0</v>
      </c>
      <c r="M62" s="126">
        <v>0</v>
      </c>
      <c r="N62" s="126">
        <v>0</v>
      </c>
      <c r="O62" s="126">
        <v>713.3965335631524</v>
      </c>
      <c r="P62" s="126">
        <v>90.97002776979795</v>
      </c>
    </row>
    <row r="63" spans="1:16" ht="16.5" customHeight="1">
      <c r="A63" s="96"/>
      <c r="B63" s="96" t="s">
        <v>68</v>
      </c>
      <c r="C63" s="97">
        <v>280</v>
      </c>
      <c r="D63" s="97">
        <v>0</v>
      </c>
      <c r="E63" s="97">
        <v>0</v>
      </c>
      <c r="F63" s="97">
        <v>0</v>
      </c>
      <c r="G63" s="97">
        <v>170</v>
      </c>
      <c r="H63" s="116">
        <v>110</v>
      </c>
      <c r="I63" s="97">
        <v>0</v>
      </c>
      <c r="J63" s="133">
        <v>1655.9228813058132</v>
      </c>
      <c r="K63" s="133">
        <v>0</v>
      </c>
      <c r="L63" s="133">
        <v>0</v>
      </c>
      <c r="M63" s="133">
        <v>0</v>
      </c>
      <c r="N63" s="133">
        <v>1005.3817493642439</v>
      </c>
      <c r="O63" s="133">
        <v>650.5411319415696</v>
      </c>
      <c r="P63" s="133">
        <v>0</v>
      </c>
    </row>
    <row r="64" spans="1:16" ht="16.5" customHeight="1">
      <c r="A64" s="79" t="s">
        <v>69</v>
      </c>
      <c r="B64" s="79"/>
      <c r="C64" s="80">
        <v>1146</v>
      </c>
      <c r="D64" s="80">
        <v>537</v>
      </c>
      <c r="E64" s="80">
        <v>0</v>
      </c>
      <c r="F64" s="80">
        <v>7</v>
      </c>
      <c r="G64" s="80">
        <v>91</v>
      </c>
      <c r="H64" s="106">
        <v>511</v>
      </c>
      <c r="I64" s="80">
        <v>24</v>
      </c>
      <c r="J64" s="126">
        <v>1857.7959342476413</v>
      </c>
      <c r="K64" s="126">
        <v>870.5378854197062</v>
      </c>
      <c r="L64" s="126">
        <v>0</v>
      </c>
      <c r="M64" s="126">
        <v>11.34779366468891</v>
      </c>
      <c r="N64" s="126">
        <v>147.5213176409558</v>
      </c>
      <c r="O64" s="126">
        <v>828.3889375222902</v>
      </c>
      <c r="P64" s="126">
        <v>38.90672113607626</v>
      </c>
    </row>
    <row r="65" spans="1:16" ht="16.5" customHeight="1">
      <c r="A65" s="79"/>
      <c r="B65" s="79" t="s">
        <v>70</v>
      </c>
      <c r="C65" s="80">
        <v>707</v>
      </c>
      <c r="D65" s="80">
        <v>287</v>
      </c>
      <c r="E65" s="80">
        <v>0</v>
      </c>
      <c r="F65" s="80">
        <v>7</v>
      </c>
      <c r="G65" s="80">
        <v>55</v>
      </c>
      <c r="H65" s="106">
        <v>358</v>
      </c>
      <c r="I65" s="80">
        <v>19</v>
      </c>
      <c r="J65" s="126">
        <v>2572.031431897555</v>
      </c>
      <c r="K65" s="126">
        <v>1044.091967403958</v>
      </c>
      <c r="L65" s="126">
        <v>0</v>
      </c>
      <c r="M65" s="126">
        <v>25.46565774155995</v>
      </c>
      <c r="N65" s="126">
        <v>200.0873108265425</v>
      </c>
      <c r="O65" s="126">
        <v>1302.3864959254947</v>
      </c>
      <c r="P65" s="126">
        <v>69.12107101280559</v>
      </c>
    </row>
    <row r="66" spans="1:16" ht="16.5" customHeight="1">
      <c r="A66" s="84"/>
      <c r="B66" s="84" t="s">
        <v>71</v>
      </c>
      <c r="C66" s="85">
        <v>439</v>
      </c>
      <c r="D66" s="85">
        <v>250</v>
      </c>
      <c r="E66" s="85">
        <v>0</v>
      </c>
      <c r="F66" s="85">
        <v>0</v>
      </c>
      <c r="G66" s="85">
        <v>36</v>
      </c>
      <c r="H66" s="108">
        <v>153</v>
      </c>
      <c r="I66" s="85">
        <v>5</v>
      </c>
      <c r="J66" s="127">
        <v>1283.7008012164454</v>
      </c>
      <c r="K66" s="127">
        <v>731.0369027428504</v>
      </c>
      <c r="L66" s="127">
        <v>0</v>
      </c>
      <c r="M66" s="127">
        <v>0</v>
      </c>
      <c r="N66" s="127">
        <v>105.26931399497047</v>
      </c>
      <c r="O66" s="127">
        <v>447.39458447862444</v>
      </c>
      <c r="P66" s="127">
        <v>14.620738054857009</v>
      </c>
    </row>
    <row r="67" spans="1:16" ht="16.5" customHeight="1">
      <c r="A67" s="86" t="s">
        <v>72</v>
      </c>
      <c r="B67" s="76"/>
      <c r="C67" s="78">
        <v>1563</v>
      </c>
      <c r="D67" s="78">
        <v>266</v>
      </c>
      <c r="E67" s="78">
        <v>4</v>
      </c>
      <c r="F67" s="78">
        <v>0</v>
      </c>
      <c r="G67" s="78">
        <v>493</v>
      </c>
      <c r="H67" s="104">
        <v>800</v>
      </c>
      <c r="I67" s="78">
        <v>77</v>
      </c>
      <c r="J67" s="125">
        <v>1373.6915653755898</v>
      </c>
      <c r="K67" s="125">
        <v>233.7824417081938</v>
      </c>
      <c r="L67" s="125">
        <v>3.5155254392209594</v>
      </c>
      <c r="M67" s="125">
        <v>0</v>
      </c>
      <c r="N67" s="125">
        <v>433.28851038398324</v>
      </c>
      <c r="O67" s="125">
        <v>703.105087844192</v>
      </c>
      <c r="P67" s="125">
        <v>67.67386470500347</v>
      </c>
    </row>
    <row r="68" spans="1:16" ht="16.5" customHeight="1">
      <c r="A68" s="94" t="s">
        <v>73</v>
      </c>
      <c r="B68" s="94"/>
      <c r="C68" s="95">
        <v>1563</v>
      </c>
      <c r="D68" s="95">
        <v>266</v>
      </c>
      <c r="E68" s="95">
        <v>4</v>
      </c>
      <c r="F68" s="95">
        <v>0</v>
      </c>
      <c r="G68" s="95">
        <v>493</v>
      </c>
      <c r="H68" s="114">
        <v>800</v>
      </c>
      <c r="I68" s="95">
        <v>77</v>
      </c>
      <c r="J68" s="132">
        <v>1373.6915653755898</v>
      </c>
      <c r="K68" s="132">
        <v>233.7824417081938</v>
      </c>
      <c r="L68" s="132">
        <v>3.5155254392209594</v>
      </c>
      <c r="M68" s="132">
        <v>0</v>
      </c>
      <c r="N68" s="132">
        <v>433.28851038398324</v>
      </c>
      <c r="O68" s="132">
        <v>703.105087844192</v>
      </c>
      <c r="P68" s="132">
        <v>67.67386470500347</v>
      </c>
    </row>
    <row r="69" spans="1:16" ht="16.5" customHeight="1">
      <c r="A69" s="79"/>
      <c r="B69" s="79" t="s">
        <v>74</v>
      </c>
      <c r="C69" s="80">
        <v>447</v>
      </c>
      <c r="D69" s="80">
        <v>0</v>
      </c>
      <c r="E69" s="80">
        <v>0</v>
      </c>
      <c r="F69" s="80">
        <v>0</v>
      </c>
      <c r="G69" s="80">
        <v>173</v>
      </c>
      <c r="H69" s="106">
        <v>274</v>
      </c>
      <c r="I69" s="80">
        <v>47</v>
      </c>
      <c r="J69" s="126">
        <v>1006.326121704676</v>
      </c>
      <c r="K69" s="126">
        <v>0</v>
      </c>
      <c r="L69" s="126">
        <v>0</v>
      </c>
      <c r="M69" s="126">
        <v>0</v>
      </c>
      <c r="N69" s="126">
        <v>389.47297327720116</v>
      </c>
      <c r="O69" s="126">
        <v>616.8531484274747</v>
      </c>
      <c r="P69" s="126">
        <v>105.81057655507779</v>
      </c>
    </row>
    <row r="70" spans="1:16" ht="16.5" customHeight="1">
      <c r="A70" s="84"/>
      <c r="B70" s="84" t="s">
        <v>75</v>
      </c>
      <c r="C70" s="85">
        <v>1116</v>
      </c>
      <c r="D70" s="85">
        <v>266</v>
      </c>
      <c r="E70" s="85">
        <v>4</v>
      </c>
      <c r="F70" s="85">
        <v>0</v>
      </c>
      <c r="G70" s="85">
        <v>320</v>
      </c>
      <c r="H70" s="108">
        <v>526</v>
      </c>
      <c r="I70" s="85">
        <v>30</v>
      </c>
      <c r="J70" s="127">
        <v>1608.9501456128717</v>
      </c>
      <c r="K70" s="127">
        <v>383.49528560306794</v>
      </c>
      <c r="L70" s="127">
        <v>5.766846400046135</v>
      </c>
      <c r="M70" s="127">
        <v>0</v>
      </c>
      <c r="N70" s="127">
        <v>461.3477120036908</v>
      </c>
      <c r="O70" s="127">
        <v>758.3403016060668</v>
      </c>
      <c r="P70" s="127">
        <v>43.251348000346006</v>
      </c>
    </row>
    <row r="71" spans="1:16" ht="16.5" customHeight="1">
      <c r="A71" s="86" t="s">
        <v>192</v>
      </c>
      <c r="B71" s="76"/>
      <c r="C71" s="78">
        <v>2077</v>
      </c>
      <c r="D71" s="78">
        <v>393</v>
      </c>
      <c r="E71" s="78">
        <v>4</v>
      </c>
      <c r="F71" s="78">
        <v>26</v>
      </c>
      <c r="G71" s="78">
        <v>976</v>
      </c>
      <c r="H71" s="104">
        <v>678</v>
      </c>
      <c r="I71" s="78">
        <v>220</v>
      </c>
      <c r="J71" s="125">
        <v>1405.4105260308825</v>
      </c>
      <c r="K71" s="125">
        <v>265.92505379399944</v>
      </c>
      <c r="L71" s="125">
        <v>2.706616323603048</v>
      </c>
      <c r="M71" s="125">
        <v>17.59300610341981</v>
      </c>
      <c r="N71" s="125">
        <v>660.4143829591436</v>
      </c>
      <c r="O71" s="125">
        <v>458.7714668507166</v>
      </c>
      <c r="P71" s="125">
        <v>148.8638977981676</v>
      </c>
    </row>
    <row r="72" spans="1:16" ht="16.5" customHeight="1">
      <c r="A72" s="94" t="s">
        <v>76</v>
      </c>
      <c r="B72" s="94"/>
      <c r="C72" s="95">
        <v>2077</v>
      </c>
      <c r="D72" s="95">
        <v>393</v>
      </c>
      <c r="E72" s="95">
        <v>4</v>
      </c>
      <c r="F72" s="95">
        <v>26</v>
      </c>
      <c r="G72" s="95">
        <v>976</v>
      </c>
      <c r="H72" s="114">
        <v>678</v>
      </c>
      <c r="I72" s="95">
        <v>220</v>
      </c>
      <c r="J72" s="132">
        <v>1405.4105260308825</v>
      </c>
      <c r="K72" s="132">
        <v>265.92505379399944</v>
      </c>
      <c r="L72" s="132">
        <v>2.706616323603048</v>
      </c>
      <c r="M72" s="132">
        <v>17.59300610341981</v>
      </c>
      <c r="N72" s="132">
        <v>660.4143829591436</v>
      </c>
      <c r="O72" s="132">
        <v>458.7714668507166</v>
      </c>
      <c r="P72" s="132">
        <v>148.8638977981676</v>
      </c>
    </row>
    <row r="73" spans="1:16" ht="16.5" customHeight="1">
      <c r="A73" s="79"/>
      <c r="B73" s="79" t="s">
        <v>77</v>
      </c>
      <c r="C73" s="80">
        <v>865</v>
      </c>
      <c r="D73" s="80">
        <v>308</v>
      </c>
      <c r="E73" s="80">
        <v>4</v>
      </c>
      <c r="F73" s="80">
        <v>26</v>
      </c>
      <c r="G73" s="80">
        <v>100</v>
      </c>
      <c r="H73" s="106">
        <v>427</v>
      </c>
      <c r="I73" s="80">
        <v>130</v>
      </c>
      <c r="J73" s="126">
        <v>1775.342240830819</v>
      </c>
      <c r="K73" s="126">
        <v>632.1449828623032</v>
      </c>
      <c r="L73" s="126">
        <v>8.209675102107834</v>
      </c>
      <c r="M73" s="126">
        <v>53.36288816370092</v>
      </c>
      <c r="N73" s="126">
        <v>205.24187755269585</v>
      </c>
      <c r="O73" s="126">
        <v>876.3828171500112</v>
      </c>
      <c r="P73" s="126">
        <v>266.8144408185046</v>
      </c>
    </row>
    <row r="74" spans="1:16" ht="16.5" customHeight="1">
      <c r="A74" s="79"/>
      <c r="B74" s="79" t="s">
        <v>78</v>
      </c>
      <c r="C74" s="80">
        <v>630</v>
      </c>
      <c r="D74" s="80">
        <v>85</v>
      </c>
      <c r="E74" s="80">
        <v>0</v>
      </c>
      <c r="F74" s="80">
        <v>0</v>
      </c>
      <c r="G74" s="80">
        <v>504</v>
      </c>
      <c r="H74" s="106">
        <v>41</v>
      </c>
      <c r="I74" s="80">
        <v>23</v>
      </c>
      <c r="J74" s="126">
        <v>1232.273838630807</v>
      </c>
      <c r="K74" s="126">
        <v>166.25916870415648</v>
      </c>
      <c r="L74" s="126">
        <v>0</v>
      </c>
      <c r="M74" s="126">
        <v>0</v>
      </c>
      <c r="N74" s="126">
        <v>985.8190709046454</v>
      </c>
      <c r="O74" s="126">
        <v>80.19559902200488</v>
      </c>
      <c r="P74" s="126">
        <v>44.987775061124694</v>
      </c>
    </row>
    <row r="75" spans="1:16" ht="16.5" customHeight="1">
      <c r="A75" s="84"/>
      <c r="B75" s="84" t="s">
        <v>156</v>
      </c>
      <c r="C75" s="85">
        <v>582</v>
      </c>
      <c r="D75" s="85">
        <v>0</v>
      </c>
      <c r="E75" s="85">
        <v>0</v>
      </c>
      <c r="F75" s="85">
        <v>0</v>
      </c>
      <c r="G75" s="85">
        <v>372</v>
      </c>
      <c r="H75" s="108">
        <v>210</v>
      </c>
      <c r="I75" s="85">
        <v>67</v>
      </c>
      <c r="J75" s="127">
        <v>1214.0681713880429</v>
      </c>
      <c r="K75" s="127">
        <v>0</v>
      </c>
      <c r="L75" s="127">
        <v>0</v>
      </c>
      <c r="M75" s="127">
        <v>0</v>
      </c>
      <c r="N75" s="127">
        <v>776.0023363511201</v>
      </c>
      <c r="O75" s="127">
        <v>438.06583503692264</v>
      </c>
      <c r="P75" s="127">
        <v>139.76386165463725</v>
      </c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mergeCells count="8">
    <mergeCell ref="B2:B4"/>
    <mergeCell ref="A2:A4"/>
    <mergeCell ref="J2:P2"/>
    <mergeCell ref="C2:I2"/>
    <mergeCell ref="I3:I4"/>
    <mergeCell ref="P3:P4"/>
    <mergeCell ref="J3:O3"/>
    <mergeCell ref="C3:H3"/>
  </mergeCells>
  <printOptions/>
  <pageMargins left="0.9055118110236221" right="0.15748031496062992" top="0.76" bottom="0.8267716535433072" header="0.5118110236220472" footer="0.5118110236220472"/>
  <pageSetup fitToHeight="2" horizontalDpi="300" verticalDpi="300" orientation="portrait" paperSize="9" scale="77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8" sqref="D8"/>
    </sheetView>
  </sheetViews>
  <sheetFormatPr defaultColWidth="9.00390625" defaultRowHeight="19.5" customHeight="1"/>
  <cols>
    <col min="1" max="1" width="4.625" style="143" customWidth="1"/>
    <col min="2" max="2" width="8.375" style="143" bestFit="1" customWidth="1"/>
    <col min="3" max="3" width="11.00390625" style="143" bestFit="1" customWidth="1"/>
    <col min="4" max="4" width="51.50390625" style="143" customWidth="1"/>
    <col min="5" max="16384" width="9.00390625" style="143" customWidth="1"/>
  </cols>
  <sheetData>
    <row r="1" ht="19.5" customHeight="1">
      <c r="A1" s="143" t="s">
        <v>197</v>
      </c>
    </row>
    <row r="2" spans="2:5" ht="19.5" customHeight="1">
      <c r="B2" s="144" t="s">
        <v>198</v>
      </c>
      <c r="C2" s="144" t="s">
        <v>199</v>
      </c>
      <c r="D2" s="144" t="s">
        <v>200</v>
      </c>
      <c r="E2" s="144" t="s">
        <v>201</v>
      </c>
    </row>
    <row r="3" spans="2:5" ht="39.75" customHeight="1">
      <c r="B3" s="145" t="s">
        <v>105</v>
      </c>
      <c r="C3" s="144" t="s">
        <v>202</v>
      </c>
      <c r="D3" s="150" t="s">
        <v>208</v>
      </c>
      <c r="E3" s="146">
        <v>39861</v>
      </c>
    </row>
    <row r="4" spans="2:5" ht="39.75" customHeight="1">
      <c r="B4" s="147" t="s">
        <v>203</v>
      </c>
      <c r="C4" s="148" t="s">
        <v>204</v>
      </c>
      <c r="D4" s="150" t="s">
        <v>209</v>
      </c>
      <c r="E4" s="149" t="s">
        <v>205</v>
      </c>
    </row>
    <row r="5" spans="2:5" ht="39.75" customHeight="1">
      <c r="B5" s="145" t="s">
        <v>101</v>
      </c>
      <c r="C5" s="148" t="s">
        <v>204</v>
      </c>
      <c r="D5" s="145" t="s">
        <v>206</v>
      </c>
      <c r="E5" s="149" t="s">
        <v>205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2009-02-13T06:38:33Z</cp:lastPrinted>
  <dcterms:created xsi:type="dcterms:W3CDTF">1997-01-08T22:48:59Z</dcterms:created>
  <dcterms:modified xsi:type="dcterms:W3CDTF">2010-01-12T04:17:38Z</dcterms:modified>
  <cp:category/>
  <cp:version/>
  <cp:contentType/>
  <cp:contentStatus/>
</cp:coreProperties>
</file>