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7.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s00e\共有フォルダ32\12104085-450介護基盤整備班\○介護基盤（共有）\☆補助事業\R8補助事業\介護ロボット・ICT\８　申請見込額調査\決裁\HP\"/>
    </mc:Choice>
  </mc:AlternateContent>
  <xr:revisionPtr revIDLastSave="0" documentId="13_ncr:1_{20BEB202-6881-454E-AA50-5B65738C318E}" xr6:coauthVersionLast="47" xr6:coauthVersionMax="47" xr10:uidLastSave="{00000000-0000-0000-0000-000000000000}"/>
  <workbookProtection lockStructure="1"/>
  <bookViews>
    <workbookView xWindow="28680" yWindow="-120" windowWidth="29040" windowHeight="15720" tabRatio="754" xr2:uid="{FE68C226-574C-41B3-88D9-608D02E8DE54}"/>
  </bookViews>
  <sheets>
    <sheet name="基本情報" sheetId="29" r:id="rId1"/>
    <sheet name="1-1.申請見込額額調書（ロボット）" sheetId="71" r:id="rId2"/>
    <sheet name="1-2.申請見込額調書（ICT）" sheetId="72" r:id="rId3"/>
    <sheet name="1-3.申請見込額調書（パッケージ）" sheetId="73" r:id="rId4"/>
    <sheet name="1-4.申請見込額調書（合計）" sheetId="74" r:id="rId5"/>
    <sheet name="２.導入計画書   (入力例)" sheetId="76" r:id="rId6"/>
    <sheet name="２.導入計画書  " sheetId="75" r:id="rId7"/>
    <sheet name="県確認用" sheetId="38" state="hidden" r:id="rId8"/>
    <sheet name="集計用" sheetId="49" state="hidden" r:id="rId9"/>
  </sheets>
  <definedNames>
    <definedName name="_xlnm._FilterDatabase" localSheetId="0" hidden="1">基本情報!$B$4:$F$21</definedName>
    <definedName name="_xlnm.Print_Area" localSheetId="1">'1-1.申請見込額額調書（ロボット）'!$A$1:$W$36</definedName>
    <definedName name="_xlnm.Print_Area" localSheetId="2">'1-2.申請見込額調書（ICT）'!$A$1:$R$39</definedName>
    <definedName name="_xlnm.Print_Area" localSheetId="3">'1-3.申請見込額調書（パッケージ）'!$A$1:$U$44</definedName>
    <definedName name="_xlnm.Print_Area" localSheetId="4">'1-4.申請見込額調書（合計）'!$A$1:$K$21</definedName>
    <definedName name="_xlnm.Print_Area" localSheetId="6">'２.導入計画書  '!$A$2:$M$36</definedName>
    <definedName name="_xlnm.Print_Area" localSheetId="5">'２.導入計画書   (入力例)'!$A$2:$M$36</definedName>
    <definedName name="_xlnm.Print_Area" localSheetId="0">基本情報!$A$2:$D$21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 i="49" l="1"/>
  <c r="X2" i="49"/>
  <c r="W2" i="49"/>
  <c r="AA2" i="49"/>
  <c r="Z2" i="49"/>
  <c r="Y2" i="49"/>
  <c r="V2" i="49"/>
  <c r="U2" i="49"/>
  <c r="T2" i="49"/>
  <c r="S2" i="49"/>
  <c r="R2" i="49"/>
  <c r="J6" i="75"/>
  <c r="J5" i="75"/>
  <c r="J4" i="75"/>
  <c r="C12" i="75" l="1"/>
  <c r="D11" i="75"/>
  <c r="C10" i="75"/>
  <c r="C9" i="75"/>
  <c r="G13" i="72" l="1"/>
  <c r="I13" i="72" s="1"/>
  <c r="G14" i="72"/>
  <c r="I14" i="72" s="1"/>
  <c r="G15" i="72"/>
  <c r="I15" i="72"/>
  <c r="J15" i="72" s="1"/>
  <c r="G16" i="72"/>
  <c r="I16" i="72" s="1"/>
  <c r="J20" i="71"/>
  <c r="L15" i="72" l="1"/>
  <c r="J16" i="72"/>
  <c r="L16" i="72"/>
  <c r="J13" i="72"/>
  <c r="L13" i="72" s="1"/>
  <c r="J14" i="72"/>
  <c r="L14" i="72"/>
  <c r="D14" i="38"/>
  <c r="D15" i="38"/>
  <c r="D16" i="38"/>
  <c r="D17" i="38" l="1"/>
  <c r="H7" i="74" l="1"/>
  <c r="H6" i="74"/>
  <c r="H5" i="74"/>
  <c r="O7" i="73"/>
  <c r="O6" i="73"/>
  <c r="O5" i="73"/>
  <c r="L6" i="72"/>
  <c r="L5" i="72"/>
  <c r="L4" i="72"/>
  <c r="Q6" i="71"/>
  <c r="Q5" i="71"/>
  <c r="Q4" i="71"/>
  <c r="Q18" i="71"/>
  <c r="K18" i="71"/>
  <c r="M18" i="71" s="1"/>
  <c r="Q13" i="71"/>
  <c r="Q14" i="71"/>
  <c r="Q15" i="71"/>
  <c r="Q16" i="71"/>
  <c r="Q17" i="71"/>
  <c r="Q19" i="71"/>
  <c r="Q12" i="71"/>
  <c r="Q11" i="71"/>
  <c r="N18" i="71" l="1"/>
  <c r="P18" i="71" s="1"/>
  <c r="R18" i="71" s="1"/>
  <c r="K41" i="73"/>
  <c r="I41" i="73"/>
  <c r="J40" i="73"/>
  <c r="L40" i="73" s="1"/>
  <c r="M40" i="73" s="1"/>
  <c r="J39" i="73"/>
  <c r="L39" i="73" s="1"/>
  <c r="M39" i="73" s="1"/>
  <c r="J38" i="73"/>
  <c r="L38" i="73" s="1"/>
  <c r="M38" i="73" s="1"/>
  <c r="J37" i="73"/>
  <c r="L37" i="73" s="1"/>
  <c r="M37" i="73" s="1"/>
  <c r="J36" i="73"/>
  <c r="L36" i="73" s="1"/>
  <c r="M36" i="73" s="1"/>
  <c r="J35" i="73"/>
  <c r="L35" i="73" s="1"/>
  <c r="M35" i="73" s="1"/>
  <c r="J34" i="73"/>
  <c r="L34" i="73" s="1"/>
  <c r="J33" i="73"/>
  <c r="L33" i="73" s="1"/>
  <c r="J32" i="73"/>
  <c r="L32" i="73" s="1"/>
  <c r="M32" i="73" s="1"/>
  <c r="J31" i="73"/>
  <c r="L31" i="73" s="1"/>
  <c r="M31" i="73" s="1"/>
  <c r="J30" i="73"/>
  <c r="L30" i="73" s="1"/>
  <c r="M30" i="73" s="1"/>
  <c r="K29" i="73"/>
  <c r="I29" i="73"/>
  <c r="J28" i="73"/>
  <c r="L28" i="73" s="1"/>
  <c r="M28" i="73" s="1"/>
  <c r="J27" i="73"/>
  <c r="L27" i="73" s="1"/>
  <c r="J26" i="73"/>
  <c r="L26" i="73" s="1"/>
  <c r="J25" i="73"/>
  <c r="L25" i="73" s="1"/>
  <c r="J24" i="73"/>
  <c r="L24" i="73" s="1"/>
  <c r="M24" i="73" s="1"/>
  <c r="J23" i="73"/>
  <c r="L23" i="73" s="1"/>
  <c r="M23" i="73" s="1"/>
  <c r="J22" i="73"/>
  <c r="L22" i="73" s="1"/>
  <c r="J21" i="73"/>
  <c r="L21" i="73" s="1"/>
  <c r="M21" i="73" s="1"/>
  <c r="K20" i="73"/>
  <c r="I20" i="73"/>
  <c r="J19" i="73"/>
  <c r="L19" i="73" s="1"/>
  <c r="J18" i="73"/>
  <c r="L18" i="73" s="1"/>
  <c r="J17" i="73"/>
  <c r="L17" i="73" s="1"/>
  <c r="J16" i="73"/>
  <c r="L16" i="73" s="1"/>
  <c r="J15" i="73"/>
  <c r="L15" i="73" s="1"/>
  <c r="J14" i="73"/>
  <c r="L14" i="73" s="1"/>
  <c r="M14" i="73" s="1"/>
  <c r="J13" i="73"/>
  <c r="L13" i="73" s="1"/>
  <c r="J12" i="73"/>
  <c r="H31" i="72"/>
  <c r="H32" i="72" s="1"/>
  <c r="F31" i="72"/>
  <c r="G30" i="72"/>
  <c r="I30" i="72" s="1"/>
  <c r="J30" i="72" s="1"/>
  <c r="G29" i="72"/>
  <c r="I29" i="72" s="1"/>
  <c r="J29" i="72" s="1"/>
  <c r="G28" i="72"/>
  <c r="I28" i="72" s="1"/>
  <c r="G27" i="72"/>
  <c r="I27" i="72" s="1"/>
  <c r="J27" i="72" s="1"/>
  <c r="G26" i="72"/>
  <c r="I26" i="72" s="1"/>
  <c r="G25" i="72"/>
  <c r="I25" i="72" s="1"/>
  <c r="G24" i="72"/>
  <c r="I24" i="72" s="1"/>
  <c r="J24" i="72" s="1"/>
  <c r="G23" i="72"/>
  <c r="I23" i="72" s="1"/>
  <c r="G22" i="72"/>
  <c r="I22" i="72" s="1"/>
  <c r="G21" i="72"/>
  <c r="I21" i="72" s="1"/>
  <c r="J21" i="72" s="1"/>
  <c r="G20" i="72"/>
  <c r="H19" i="72"/>
  <c r="F19" i="72"/>
  <c r="G18" i="72"/>
  <c r="I18" i="72" s="1"/>
  <c r="G17" i="72"/>
  <c r="I17" i="72" s="1"/>
  <c r="G12" i="72"/>
  <c r="I12" i="72" s="1"/>
  <c r="J12" i="72" s="1"/>
  <c r="G11" i="72"/>
  <c r="G19" i="72" l="1"/>
  <c r="I42" i="73"/>
  <c r="M25" i="73"/>
  <c r="O25" i="73" s="1"/>
  <c r="M33" i="73"/>
  <c r="O33" i="73" s="1"/>
  <c r="O40" i="73"/>
  <c r="M22" i="73"/>
  <c r="O22" i="73" s="1"/>
  <c r="O24" i="73"/>
  <c r="O39" i="73"/>
  <c r="M34" i="73"/>
  <c r="O34" i="73" s="1"/>
  <c r="M27" i="73"/>
  <c r="O27" i="73" s="1"/>
  <c r="O23" i="73"/>
  <c r="O31" i="73"/>
  <c r="M26" i="73"/>
  <c r="O26" i="73" s="1"/>
  <c r="O32" i="73"/>
  <c r="J29" i="73"/>
  <c r="M19" i="73"/>
  <c r="O19" i="73" s="1"/>
  <c r="M18" i="73"/>
  <c r="O18" i="73" s="1"/>
  <c r="M17" i="73"/>
  <c r="O17" i="73" s="1"/>
  <c r="M16" i="73"/>
  <c r="O16" i="73" s="1"/>
  <c r="M15" i="73"/>
  <c r="O15" i="73" s="1"/>
  <c r="O14" i="73"/>
  <c r="M13" i="73"/>
  <c r="O13" i="73" s="1"/>
  <c r="J20" i="73"/>
  <c r="J25" i="72"/>
  <c r="L25" i="72" s="1"/>
  <c r="L29" i="72"/>
  <c r="L30" i="72"/>
  <c r="J23" i="72"/>
  <c r="L23" i="72" s="1"/>
  <c r="J22" i="72"/>
  <c r="L22" i="72" s="1"/>
  <c r="J28" i="72"/>
  <c r="L28" i="72" s="1"/>
  <c r="J26" i="72"/>
  <c r="L26" i="72" s="1"/>
  <c r="J18" i="72"/>
  <c r="L18" i="72" s="1"/>
  <c r="L27" i="72"/>
  <c r="G31" i="72"/>
  <c r="G32" i="72" s="1"/>
  <c r="J17" i="72"/>
  <c r="L17" i="72" s="1"/>
  <c r="F32" i="72"/>
  <c r="O35" i="73"/>
  <c r="O36" i="73"/>
  <c r="O37" i="73"/>
  <c r="O38" i="73"/>
  <c r="O28" i="73"/>
  <c r="L29" i="73"/>
  <c r="K42" i="73"/>
  <c r="AS2" i="49" s="1"/>
  <c r="L41" i="73"/>
  <c r="O21" i="73"/>
  <c r="O30" i="73"/>
  <c r="J41" i="73"/>
  <c r="L12" i="73"/>
  <c r="M12" i="73" s="1"/>
  <c r="L24" i="72"/>
  <c r="L21" i="72"/>
  <c r="L12" i="72"/>
  <c r="D18" i="38"/>
  <c r="M32" i="72" s="1"/>
  <c r="I20" i="72"/>
  <c r="J20" i="72" s="1"/>
  <c r="I11" i="72"/>
  <c r="J11" i="72" s="1"/>
  <c r="N21" i="71"/>
  <c r="L32" i="71"/>
  <c r="J32" i="71"/>
  <c r="K31" i="71"/>
  <c r="M31" i="71" s="1"/>
  <c r="N31" i="71" s="1"/>
  <c r="K30" i="71"/>
  <c r="M30" i="71" s="1"/>
  <c r="N30" i="71" s="1"/>
  <c r="K29" i="71"/>
  <c r="M29" i="71" s="1"/>
  <c r="K28" i="71"/>
  <c r="M28" i="71" s="1"/>
  <c r="K27" i="71"/>
  <c r="M27" i="71" s="1"/>
  <c r="N27" i="71" s="1"/>
  <c r="K26" i="71"/>
  <c r="M26" i="71" s="1"/>
  <c r="N26" i="71" s="1"/>
  <c r="K25" i="71"/>
  <c r="M25" i="71" s="1"/>
  <c r="N25" i="71" s="1"/>
  <c r="K24" i="71"/>
  <c r="M24" i="71" s="1"/>
  <c r="N24" i="71" s="1"/>
  <c r="K23" i="71"/>
  <c r="M23" i="71" s="1"/>
  <c r="N23" i="71" s="1"/>
  <c r="K22" i="71"/>
  <c r="M22" i="71" s="1"/>
  <c r="N22" i="71" s="1"/>
  <c r="K21" i="71"/>
  <c r="M21" i="71" s="1"/>
  <c r="L20" i="71"/>
  <c r="K19" i="71"/>
  <c r="M19" i="71" s="1"/>
  <c r="K17" i="71"/>
  <c r="M17" i="71" s="1"/>
  <c r="K16" i="71"/>
  <c r="M16" i="71" s="1"/>
  <c r="K15" i="71"/>
  <c r="M15" i="71" s="1"/>
  <c r="K14" i="71"/>
  <c r="M14" i="71" s="1"/>
  <c r="N14" i="71" s="1"/>
  <c r="K13" i="71"/>
  <c r="M13" i="71" s="1"/>
  <c r="N13" i="71" s="1"/>
  <c r="K12" i="71"/>
  <c r="M12" i="71" s="1"/>
  <c r="K11" i="71"/>
  <c r="M29" i="73" l="1"/>
  <c r="O41" i="73"/>
  <c r="M41" i="73"/>
  <c r="M20" i="73"/>
  <c r="J42" i="73"/>
  <c r="AR2" i="49" s="1"/>
  <c r="J31" i="72"/>
  <c r="J19" i="72"/>
  <c r="N28" i="71"/>
  <c r="P28" i="71" s="1"/>
  <c r="R28" i="71" s="1"/>
  <c r="J33" i="71"/>
  <c r="K20" i="71"/>
  <c r="P14" i="71"/>
  <c r="R14" i="71" s="1"/>
  <c r="P23" i="71"/>
  <c r="R23" i="71" s="1"/>
  <c r="N19" i="71"/>
  <c r="P19" i="71" s="1"/>
  <c r="R19" i="71" s="1"/>
  <c r="S19" i="71" s="1"/>
  <c r="N17" i="71"/>
  <c r="P17" i="71" s="1"/>
  <c r="R17" i="71" s="1"/>
  <c r="N16" i="71"/>
  <c r="P16" i="71" s="1"/>
  <c r="R16" i="71" s="1"/>
  <c r="N29" i="71"/>
  <c r="N15" i="71"/>
  <c r="P15" i="71" s="1"/>
  <c r="R15" i="71" s="1"/>
  <c r="S15" i="71" s="1"/>
  <c r="N12" i="71"/>
  <c r="P12" i="71" s="1"/>
  <c r="R12" i="71" s="1"/>
  <c r="O29" i="73"/>
  <c r="L20" i="73"/>
  <c r="L42" i="73" s="1"/>
  <c r="O12" i="73"/>
  <c r="I19" i="72"/>
  <c r="L11" i="72"/>
  <c r="L20" i="72"/>
  <c r="I31" i="72"/>
  <c r="P22" i="71"/>
  <c r="R22" i="71" s="1"/>
  <c r="P24" i="71"/>
  <c r="R24" i="71" s="1"/>
  <c r="P25" i="71"/>
  <c r="R25" i="71" s="1"/>
  <c r="P26" i="71"/>
  <c r="R26" i="71" s="1"/>
  <c r="P27" i="71"/>
  <c r="R27" i="71" s="1"/>
  <c r="P30" i="71"/>
  <c r="R30" i="71" s="1"/>
  <c r="P31" i="71"/>
  <c r="R31" i="71" s="1"/>
  <c r="L33" i="71"/>
  <c r="AF2" i="49" s="1"/>
  <c r="P13" i="71"/>
  <c r="R13" i="71" s="1"/>
  <c r="S13" i="71" s="1"/>
  <c r="P21" i="71"/>
  <c r="M32" i="71"/>
  <c r="M11" i="71"/>
  <c r="N11" i="71" s="1"/>
  <c r="K32" i="71"/>
  <c r="S12" i="71" l="1"/>
  <c r="L31" i="72"/>
  <c r="N32" i="71"/>
  <c r="K33" i="71"/>
  <c r="AE2" i="49" s="1"/>
  <c r="M42" i="73"/>
  <c r="AT2" i="49" s="1"/>
  <c r="J32" i="72"/>
  <c r="S16" i="71"/>
  <c r="S14" i="71"/>
  <c r="P29" i="71"/>
  <c r="R29" i="71" s="1"/>
  <c r="N20" i="71"/>
  <c r="O20" i="73"/>
  <c r="L19" i="72"/>
  <c r="I32" i="72"/>
  <c r="M20" i="71"/>
  <c r="M33" i="71" s="1"/>
  <c r="P11" i="71"/>
  <c r="R11" i="71" s="1"/>
  <c r="R21" i="71"/>
  <c r="AD2" i="49"/>
  <c r="S17" i="71" l="1"/>
  <c r="S18" i="71"/>
  <c r="N33" i="71"/>
  <c r="AG2" i="49" s="1"/>
  <c r="P32" i="71"/>
  <c r="R32" i="71"/>
  <c r="O42" i="73"/>
  <c r="L32" i="72"/>
  <c r="N32" i="72" s="1"/>
  <c r="D11" i="74" s="1"/>
  <c r="P20" i="71"/>
  <c r="AV2" i="49" l="1"/>
  <c r="Q42" i="73"/>
  <c r="P33" i="71"/>
  <c r="AI2" i="49" s="1"/>
  <c r="R20" i="71"/>
  <c r="R33" i="71" s="1"/>
  <c r="S11" i="71"/>
  <c r="AX2" i="49" l="1"/>
  <c r="E11" i="74"/>
  <c r="S20" i="71"/>
  <c r="S33" i="71" s="1"/>
  <c r="C11" i="74" l="1"/>
  <c r="F11" i="74" s="1"/>
  <c r="AJ2" i="49"/>
  <c r="AZ2" i="49"/>
  <c r="AP2" i="49"/>
  <c r="H11" i="74" l="1"/>
  <c r="AY2" i="49"/>
  <c r="B2" i="49"/>
  <c r="AL2" i="49" l="1"/>
  <c r="AK2" i="49"/>
  <c r="AO2" i="49" l="1"/>
  <c r="AM2" i="49" l="1"/>
  <c r="AQ2" i="49"/>
  <c r="AC2" i="49"/>
  <c r="BA2" i="49" l="1"/>
  <c r="J2" i="49" l="1"/>
  <c r="H2" i="49"/>
  <c r="H1" i="49"/>
  <c r="I1" i="49"/>
  <c r="G1" i="49"/>
  <c r="Q2" i="49" l="1"/>
  <c r="P2" i="49"/>
  <c r="O2" i="49"/>
  <c r="N2" i="49"/>
  <c r="M2" i="49"/>
  <c r="M1" i="49"/>
  <c r="L2" i="49"/>
  <c r="A2" i="49"/>
  <c r="A1" i="49"/>
  <c r="N1" i="49"/>
  <c r="K1" i="49"/>
  <c r="K2" i="49"/>
  <c r="I2" i="49"/>
  <c r="G2" i="49"/>
  <c r="Q1" i="49" l="1"/>
  <c r="P1" i="49"/>
  <c r="O1" i="49"/>
  <c r="L1" i="49"/>
  <c r="J1" i="49"/>
  <c r="F2" i="49"/>
  <c r="F1" i="49"/>
  <c r="E1" i="49"/>
  <c r="D1" i="49"/>
  <c r="C1" i="49"/>
  <c r="B1" i="49"/>
  <c r="E2" i="49" l="1"/>
  <c r="C2" i="49" l="1"/>
  <c r="D2" i="49"/>
</calcChain>
</file>

<file path=xl/sharedStrings.xml><?xml version="1.0" encoding="utf-8"?>
<sst xmlns="http://schemas.openxmlformats.org/spreadsheetml/2006/main" count="360" uniqueCount="257">
  <si>
    <t>入力項目</t>
    <rPh sb="0" eb="2">
      <t>ニュウリョク</t>
    </rPh>
    <rPh sb="2" eb="4">
      <t>コウモク</t>
    </rPh>
    <phoneticPr fontId="9"/>
  </si>
  <si>
    <t>入力欄</t>
    <rPh sb="0" eb="2">
      <t>ニュウリョク</t>
    </rPh>
    <rPh sb="2" eb="3">
      <t>ラン</t>
    </rPh>
    <phoneticPr fontId="9"/>
  </si>
  <si>
    <t>備考・注意事項</t>
    <rPh sb="0" eb="2">
      <t>ビコウ</t>
    </rPh>
    <rPh sb="3" eb="5">
      <t>チュウイ</t>
    </rPh>
    <rPh sb="5" eb="7">
      <t>ジコウ</t>
    </rPh>
    <phoneticPr fontId="9"/>
  </si>
  <si>
    <t>法人名</t>
    <rPh sb="0" eb="2">
      <t>ホウジン</t>
    </rPh>
    <rPh sb="2" eb="3">
      <t>メイ</t>
    </rPh>
    <phoneticPr fontId="9"/>
  </si>
  <si>
    <t>○○＠○.jp</t>
    <phoneticPr fontId="9"/>
  </si>
  <si>
    <t>法人本部の代表電話番号</t>
    <rPh sb="0" eb="2">
      <t>ホウジン</t>
    </rPh>
    <rPh sb="2" eb="4">
      <t>ホンブ</t>
    </rPh>
    <rPh sb="5" eb="7">
      <t>ダイヒョウ</t>
    </rPh>
    <rPh sb="7" eb="9">
      <t>デンワ</t>
    </rPh>
    <rPh sb="9" eb="11">
      <t>バンゴウ</t>
    </rPh>
    <phoneticPr fontId="9"/>
  </si>
  <si>
    <t>電話番号</t>
    <rPh sb="0" eb="2">
      <t>デンワ</t>
    </rPh>
    <rPh sb="2" eb="4">
      <t>バンゴウ</t>
    </rPh>
    <phoneticPr fontId="4"/>
  </si>
  <si>
    <t>メールアドレス</t>
    <phoneticPr fontId="4"/>
  </si>
  <si>
    <t>078-123-****</t>
    <phoneticPr fontId="9"/>
  </si>
  <si>
    <t>600-0000</t>
    <phoneticPr fontId="9"/>
  </si>
  <si>
    <t>600-0000</t>
    <phoneticPr fontId="4"/>
  </si>
  <si>
    <t>移動支援</t>
  </si>
  <si>
    <t>排泄支援</t>
  </si>
  <si>
    <t>入浴支援</t>
  </si>
  <si>
    <t>介護ロボット等の種別</t>
    <rPh sb="0" eb="2">
      <t>カイゴ</t>
    </rPh>
    <rPh sb="6" eb="7">
      <t>トウ</t>
    </rPh>
    <rPh sb="8" eb="10">
      <t>シュベツ</t>
    </rPh>
    <phoneticPr fontId="4"/>
  </si>
  <si>
    <t>施設種別</t>
    <rPh sb="0" eb="2">
      <t>シセツ</t>
    </rPh>
    <rPh sb="2" eb="4">
      <t>シュベツ</t>
    </rPh>
    <phoneticPr fontId="4"/>
  </si>
  <si>
    <t>単位：円</t>
    <rPh sb="0" eb="2">
      <t>タンイ</t>
    </rPh>
    <rPh sb="3" eb="4">
      <t>エン</t>
    </rPh>
    <phoneticPr fontId="4"/>
  </si>
  <si>
    <t>見守り・コミュニケーション</t>
    <phoneticPr fontId="4"/>
  </si>
  <si>
    <t>法人本部の郵便番号</t>
    <rPh sb="0" eb="2">
      <t>ホウジン</t>
    </rPh>
    <rPh sb="2" eb="4">
      <t>ホンブ</t>
    </rPh>
    <rPh sb="5" eb="7">
      <t>ユウビン</t>
    </rPh>
    <rPh sb="7" eb="9">
      <t>バンゴウ</t>
    </rPh>
    <phoneticPr fontId="9"/>
  </si>
  <si>
    <t>法人本部の住所</t>
    <rPh sb="0" eb="2">
      <t>ホウジン</t>
    </rPh>
    <rPh sb="2" eb="4">
      <t>ホンブ</t>
    </rPh>
    <rPh sb="5" eb="7">
      <t>ジュウショ</t>
    </rPh>
    <phoneticPr fontId="9"/>
  </si>
  <si>
    <t>特別養護老人ホーム○○</t>
    <rPh sb="0" eb="6">
      <t>トクベツヨウゴロウジン</t>
    </rPh>
    <phoneticPr fontId="4"/>
  </si>
  <si>
    <t>担当者氏名</t>
    <phoneticPr fontId="4"/>
  </si>
  <si>
    <t>兵庫県内の場合は○○市（郡）から入力してください。</t>
    <rPh sb="0" eb="3">
      <t>ヒョウゴケン</t>
    </rPh>
    <rPh sb="3" eb="4">
      <t>ナイ</t>
    </rPh>
    <rPh sb="5" eb="7">
      <t>バアイ</t>
    </rPh>
    <rPh sb="10" eb="11">
      <t>シ</t>
    </rPh>
    <rPh sb="12" eb="13">
      <t>グン</t>
    </rPh>
    <rPh sb="16" eb="18">
      <t>ニュウリョク</t>
    </rPh>
    <phoneticPr fontId="4"/>
  </si>
  <si>
    <t>法人格と名称の間は空けずに詰めてください。</t>
    <rPh sb="0" eb="1">
      <t>ホウ</t>
    </rPh>
    <rPh sb="1" eb="3">
      <t>ジンカク</t>
    </rPh>
    <rPh sb="4" eb="6">
      <t>メイショウ</t>
    </rPh>
    <rPh sb="7" eb="8">
      <t>アイダ</t>
    </rPh>
    <rPh sb="9" eb="10">
      <t>ア</t>
    </rPh>
    <rPh sb="13" eb="14">
      <t>ツ</t>
    </rPh>
    <phoneticPr fontId="4"/>
  </si>
  <si>
    <t>担当者役職名</t>
    <phoneticPr fontId="4"/>
  </si>
  <si>
    <t>施設長</t>
    <phoneticPr fontId="4"/>
  </si>
  <si>
    <t>介護老人保健施設</t>
    <phoneticPr fontId="4"/>
  </si>
  <si>
    <t>介護医療院</t>
    <phoneticPr fontId="4"/>
  </si>
  <si>
    <t>特定施設入居者生活介護</t>
    <phoneticPr fontId="4"/>
  </si>
  <si>
    <t>認知症対応型共同生活介護</t>
    <phoneticPr fontId="4"/>
  </si>
  <si>
    <t>訪問介護</t>
    <phoneticPr fontId="4"/>
  </si>
  <si>
    <t>訪問入浴介護</t>
    <phoneticPr fontId="4"/>
  </si>
  <si>
    <t>訪問看護</t>
    <phoneticPr fontId="4"/>
  </si>
  <si>
    <t>訪問リハビリテーション</t>
    <phoneticPr fontId="4"/>
  </si>
  <si>
    <t>通所介護</t>
    <phoneticPr fontId="4"/>
  </si>
  <si>
    <t>通所リハビリテーション</t>
    <phoneticPr fontId="4"/>
  </si>
  <si>
    <t>短期入所生活介護</t>
    <phoneticPr fontId="4"/>
  </si>
  <si>
    <t>短期入所療養介護</t>
    <phoneticPr fontId="4"/>
  </si>
  <si>
    <t>夜間対応型訪問介護</t>
  </si>
  <si>
    <t>地域密着型通所介護</t>
    <phoneticPr fontId="4"/>
  </si>
  <si>
    <t>認知症対応型通所介護</t>
    <phoneticPr fontId="4"/>
  </si>
  <si>
    <t>小規模多機能型居宅介護</t>
    <phoneticPr fontId="4"/>
  </si>
  <si>
    <t>看護小規模多機能型居宅介護</t>
    <phoneticPr fontId="4"/>
  </si>
  <si>
    <t>社会福祉法人△△</t>
    <rPh sb="0" eb="2">
      <t>シャカイ</t>
    </rPh>
    <rPh sb="2" eb="4">
      <t>フクシ</t>
    </rPh>
    <rPh sb="4" eb="6">
      <t>ホウジン</t>
    </rPh>
    <phoneticPr fontId="9"/>
  </si>
  <si>
    <t>事業所名</t>
    <rPh sb="0" eb="3">
      <t>ジギョウショ</t>
    </rPh>
    <rPh sb="3" eb="4">
      <t>メイ</t>
    </rPh>
    <phoneticPr fontId="4"/>
  </si>
  <si>
    <t>①
法
人
情
報</t>
    <rPh sb="2" eb="3">
      <t>ホウ</t>
    </rPh>
    <rPh sb="4" eb="5">
      <t>ニン</t>
    </rPh>
    <rPh sb="6" eb="7">
      <t>ジョウ</t>
    </rPh>
    <rPh sb="8" eb="9">
      <t>ホウ</t>
    </rPh>
    <phoneticPr fontId="4"/>
  </si>
  <si>
    <t>区分</t>
    <rPh sb="0" eb="1">
      <t>ク</t>
    </rPh>
    <rPh sb="1" eb="2">
      <t>ブン</t>
    </rPh>
    <phoneticPr fontId="4"/>
  </si>
  <si>
    <t>介護ロボットの
分野(種別)</t>
    <rPh sb="8" eb="10">
      <t>ブンヤ</t>
    </rPh>
    <rPh sb="10" eb="12">
      <t>シュベツ</t>
    </rPh>
    <phoneticPr fontId="4"/>
  </si>
  <si>
    <t>サービス種別</t>
    <rPh sb="4" eb="6">
      <t>シュベツ</t>
    </rPh>
    <phoneticPr fontId="4"/>
  </si>
  <si>
    <t>記入例</t>
    <rPh sb="0" eb="2">
      <t>キニュウ</t>
    </rPh>
    <rPh sb="2" eb="3">
      <t>レイ</t>
    </rPh>
    <phoneticPr fontId="9"/>
  </si>
  <si>
    <t>特別養護老人ホーム△△</t>
  </si>
  <si>
    <t>数字の間は半角の「-」をつけてください。</t>
    <rPh sb="0" eb="2">
      <t>スウジ</t>
    </rPh>
    <rPh sb="3" eb="4">
      <t>アイダ</t>
    </rPh>
    <rPh sb="5" eb="7">
      <t>ハンカク</t>
    </rPh>
    <phoneticPr fontId="4"/>
  </si>
  <si>
    <t>数字の間は半角の「-」をつけてください。</t>
    <phoneticPr fontId="4"/>
  </si>
  <si>
    <t>○○市○1-1</t>
    <rPh sb="2" eb="3">
      <t>シ</t>
    </rPh>
    <phoneticPr fontId="9"/>
  </si>
  <si>
    <t>○○　○○</t>
    <phoneticPr fontId="4"/>
  </si>
  <si>
    <t>特別養護老人ホーム</t>
    <phoneticPr fontId="4"/>
  </si>
  <si>
    <t>日付</t>
    <rPh sb="0" eb="2">
      <t>ヒヅケ</t>
    </rPh>
    <phoneticPr fontId="4"/>
  </si>
  <si>
    <t>28から始まる10桁の番号を記載してください。</t>
    <rPh sb="4" eb="5">
      <t>ハジ</t>
    </rPh>
    <rPh sb="9" eb="10">
      <t>ケタ</t>
    </rPh>
    <rPh sb="11" eb="13">
      <t>バンゴウ</t>
    </rPh>
    <rPh sb="14" eb="16">
      <t>キサイ</t>
    </rPh>
    <phoneticPr fontId="4"/>
  </si>
  <si>
    <t>28････････</t>
    <phoneticPr fontId="4"/>
  </si>
  <si>
    <t>住所</t>
    <rPh sb="0" eb="2">
      <t>ジュウショ</t>
    </rPh>
    <phoneticPr fontId="4"/>
  </si>
  <si>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4"/>
  </si>
  <si>
    <t>ロボット導入台数</t>
    <rPh sb="4" eb="6">
      <t>ドウニュウ</t>
    </rPh>
    <rPh sb="6" eb="8">
      <t>ダイスウ</t>
    </rPh>
    <phoneticPr fontId="4"/>
  </si>
  <si>
    <t>寄付金</t>
    <rPh sb="0" eb="3">
      <t>キフキン</t>
    </rPh>
    <phoneticPr fontId="4"/>
  </si>
  <si>
    <t>対象経費支出予定額</t>
    <rPh sb="0" eb="2">
      <t>タイショウ</t>
    </rPh>
    <rPh sb="2" eb="4">
      <t>ケイヒ</t>
    </rPh>
    <rPh sb="4" eb="6">
      <t>シシュツ</t>
    </rPh>
    <rPh sb="6" eb="8">
      <t>ヨテイ</t>
    </rPh>
    <rPh sb="8" eb="9">
      <t>ガク</t>
    </rPh>
    <phoneticPr fontId="4"/>
  </si>
  <si>
    <t>補助率</t>
    <rPh sb="0" eb="3">
      <t>ホジョリツ</t>
    </rPh>
    <phoneticPr fontId="4"/>
  </si>
  <si>
    <t>補助基本額</t>
    <rPh sb="0" eb="2">
      <t>ホジョ</t>
    </rPh>
    <rPh sb="2" eb="5">
      <t>キホンガク</t>
    </rPh>
    <phoneticPr fontId="4"/>
  </si>
  <si>
    <t>補助上限額</t>
    <rPh sb="0" eb="2">
      <t>ホジョ</t>
    </rPh>
    <rPh sb="2" eb="5">
      <t>ジョウゲンガク</t>
    </rPh>
    <phoneticPr fontId="4"/>
  </si>
  <si>
    <t>特定施設入居者生活介護</t>
    <rPh sb="0" eb="2">
      <t>トクテイ</t>
    </rPh>
    <rPh sb="2" eb="4">
      <t>シセツ</t>
    </rPh>
    <rPh sb="4" eb="7">
      <t>ニュウキョシャ</t>
    </rPh>
    <rPh sb="7" eb="9">
      <t>セイカツ</t>
    </rPh>
    <rPh sb="9" eb="11">
      <t>カイゴ</t>
    </rPh>
    <phoneticPr fontId="4"/>
  </si>
  <si>
    <t>移乗</t>
    <rPh sb="0" eb="2">
      <t>イジョウ</t>
    </rPh>
    <phoneticPr fontId="4"/>
  </si>
  <si>
    <t>入浴</t>
    <rPh sb="0" eb="2">
      <t>ニュウヨク</t>
    </rPh>
    <phoneticPr fontId="4"/>
  </si>
  <si>
    <t>移動</t>
    <rPh sb="0" eb="2">
      <t>イドウ</t>
    </rPh>
    <phoneticPr fontId="4"/>
  </si>
  <si>
    <t>排泄</t>
    <rPh sb="0" eb="2">
      <t>ハイセツ</t>
    </rPh>
    <phoneticPr fontId="4"/>
  </si>
  <si>
    <t>見守・コミュ</t>
    <rPh sb="0" eb="2">
      <t>ミマモ</t>
    </rPh>
    <phoneticPr fontId="4"/>
  </si>
  <si>
    <t>補助所要額</t>
    <rPh sb="0" eb="2">
      <t>ホジョ</t>
    </rPh>
    <rPh sb="2" eb="5">
      <t>ショヨウガク</t>
    </rPh>
    <phoneticPr fontId="4"/>
  </si>
  <si>
    <t>ロボット総事業費</t>
    <rPh sb="4" eb="7">
      <t>ソウジギョウ</t>
    </rPh>
    <rPh sb="7" eb="8">
      <t>ヒ</t>
    </rPh>
    <phoneticPr fontId="4"/>
  </si>
  <si>
    <t>補助所要額</t>
    <rPh sb="0" eb="2">
      <t>ホジョ</t>
    </rPh>
    <rPh sb="2" eb="5">
      <t>ショヨウガク</t>
    </rPh>
    <phoneticPr fontId="4"/>
  </si>
  <si>
    <t>理事長</t>
    <phoneticPr fontId="4"/>
  </si>
  <si>
    <t>兵庫　太郎</t>
    <rPh sb="0" eb="2">
      <t>ヒョウゴ</t>
    </rPh>
    <rPh sb="3" eb="5">
      <t>タロウ</t>
    </rPh>
    <phoneticPr fontId="4"/>
  </si>
  <si>
    <t xml:space="preserve">法人代表者の役職名 </t>
    <phoneticPr fontId="4"/>
  </si>
  <si>
    <t>法人代表者の氏名</t>
    <rPh sb="0" eb="2">
      <t>ホウジン</t>
    </rPh>
    <rPh sb="2" eb="5">
      <t>ダイヒョウシャ</t>
    </rPh>
    <rPh sb="6" eb="8">
      <t>シメイ</t>
    </rPh>
    <phoneticPr fontId="4"/>
  </si>
  <si>
    <t xml:space="preserve"> 氏名（姓と名は１字空ける）　</t>
    <rPh sb="1" eb="3">
      <t>シメイ</t>
    </rPh>
    <rPh sb="4" eb="5">
      <t>セイ</t>
    </rPh>
    <rPh sb="6" eb="7">
      <t>メイ</t>
    </rPh>
    <rPh sb="9" eb="10">
      <t>ジ</t>
    </rPh>
    <rPh sb="10" eb="11">
      <t>ア</t>
    </rPh>
    <phoneticPr fontId="4"/>
  </si>
  <si>
    <t>作成年月日</t>
    <rPh sb="0" eb="2">
      <t>サクセイ</t>
    </rPh>
    <rPh sb="2" eb="5">
      <t>ネンガッピ</t>
    </rPh>
    <phoneticPr fontId="17"/>
  </si>
  <si>
    <t>担当者名</t>
    <rPh sb="0" eb="3">
      <t>タントウシャ</t>
    </rPh>
    <rPh sb="3" eb="4">
      <t>メイ</t>
    </rPh>
    <phoneticPr fontId="17"/>
  </si>
  <si>
    <t>担当者連絡先</t>
    <rPh sb="0" eb="3">
      <t>タントウシャ</t>
    </rPh>
    <rPh sb="3" eb="6">
      <t>レンラクサキ</t>
    </rPh>
    <phoneticPr fontId="17"/>
  </si>
  <si>
    <t>【１　基本情報】</t>
    <rPh sb="3" eb="5">
      <t>キホン</t>
    </rPh>
    <rPh sb="5" eb="7">
      <t>ジョウホウ</t>
    </rPh>
    <phoneticPr fontId="17"/>
  </si>
  <si>
    <t>〒</t>
    <phoneticPr fontId="17"/>
  </si>
  <si>
    <t>事業所名</t>
    <phoneticPr fontId="17"/>
  </si>
  <si>
    <t>サービス種別</t>
    <phoneticPr fontId="17"/>
  </si>
  <si>
    <t>定員</t>
    <rPh sb="0" eb="2">
      <t>テイイン</t>
    </rPh>
    <phoneticPr fontId="17"/>
  </si>
  <si>
    <t>人</t>
    <rPh sb="0" eb="1">
      <t>ニン</t>
    </rPh>
    <phoneticPr fontId="17"/>
  </si>
  <si>
    <t>事業所
所在地</t>
    <rPh sb="0" eb="3">
      <t>ジギョウショ</t>
    </rPh>
    <rPh sb="4" eb="7">
      <t>ショザイチ</t>
    </rPh>
    <phoneticPr fontId="17"/>
  </si>
  <si>
    <t>②事業所情報等</t>
    <rPh sb="1" eb="4">
      <t>ジギョウショ</t>
    </rPh>
    <rPh sb="4" eb="6">
      <t>ジョウホウ</t>
    </rPh>
    <rPh sb="6" eb="7">
      <t>トウ</t>
    </rPh>
    <phoneticPr fontId="4"/>
  </si>
  <si>
    <t>プルダウンリストから選択してください。</t>
    <phoneticPr fontId="4"/>
  </si>
  <si>
    <t>事業所番号</t>
    <rPh sb="0" eb="3">
      <t>ジギョウショ</t>
    </rPh>
    <rPh sb="3" eb="5">
      <t>バンゴウ</t>
    </rPh>
    <phoneticPr fontId="4"/>
  </si>
  <si>
    <t>郵便番号</t>
    <rPh sb="0" eb="2">
      <t>ユウビン</t>
    </rPh>
    <rPh sb="2" eb="4">
      <t>バンゴウ</t>
    </rPh>
    <phoneticPr fontId="4"/>
  </si>
  <si>
    <t>事業所番号：</t>
    <rPh sb="0" eb="1">
      <t>シ</t>
    </rPh>
    <phoneticPr fontId="4"/>
  </si>
  <si>
    <t>サービス種別：</t>
    <rPh sb="4" eb="6">
      <t>シュベツ</t>
    </rPh>
    <phoneticPr fontId="4"/>
  </si>
  <si>
    <t>事業所・施設名：</t>
    <rPh sb="0" eb="3">
      <t>ジギョウショ</t>
    </rPh>
    <rPh sb="4" eb="7">
      <t>シセツメイ</t>
    </rPh>
    <phoneticPr fontId="4"/>
  </si>
  <si>
    <t>介護ロボット等の導入</t>
    <rPh sb="6" eb="7">
      <t>トウ</t>
    </rPh>
    <rPh sb="8" eb="10">
      <t>ドウニュウ</t>
    </rPh>
    <phoneticPr fontId="4"/>
  </si>
  <si>
    <t>導入番号</t>
    <rPh sb="0" eb="2">
      <t>ドウニュウ</t>
    </rPh>
    <rPh sb="2" eb="4">
      <t>バンゴウ</t>
    </rPh>
    <phoneticPr fontId="9"/>
  </si>
  <si>
    <t>対象機器・製品名</t>
    <rPh sb="0" eb="2">
      <t>タイショウ</t>
    </rPh>
    <rPh sb="2" eb="4">
      <t>キキ</t>
    </rPh>
    <phoneticPr fontId="4"/>
  </si>
  <si>
    <t>購入単価
A</t>
    <rPh sb="0" eb="2">
      <t>コウニュウ</t>
    </rPh>
    <rPh sb="2" eb="4">
      <t>タンカ</t>
    </rPh>
    <phoneticPr fontId="9"/>
  </si>
  <si>
    <t>導入
台数
B</t>
    <rPh sb="0" eb="2">
      <t>ドウニュウ</t>
    </rPh>
    <rPh sb="3" eb="5">
      <t>ダイスウ</t>
    </rPh>
    <phoneticPr fontId="4"/>
  </si>
  <si>
    <t>総事業費
（税抜）
C</t>
    <phoneticPr fontId="4"/>
  </si>
  <si>
    <t>寄付金その他
の収入額
D</t>
    <rPh sb="0" eb="3">
      <t>キフキン</t>
    </rPh>
    <rPh sb="5" eb="6">
      <t>タ</t>
    </rPh>
    <rPh sb="8" eb="11">
      <t>シュウニュウガク</t>
    </rPh>
    <phoneticPr fontId="4"/>
  </si>
  <si>
    <t>差引額
E</t>
    <rPh sb="0" eb="2">
      <t>サシヒキ</t>
    </rPh>
    <rPh sb="2" eb="3">
      <t>ガク</t>
    </rPh>
    <phoneticPr fontId="9"/>
  </si>
  <si>
    <t>補助率
G</t>
    <phoneticPr fontId="4"/>
  </si>
  <si>
    <t>補助基本額
H</t>
    <rPh sb="0" eb="2">
      <t>ホジョ</t>
    </rPh>
    <rPh sb="2" eb="4">
      <t>キホン</t>
    </rPh>
    <rPh sb="4" eb="5">
      <t>ガク</t>
    </rPh>
    <phoneticPr fontId="4"/>
  </si>
  <si>
    <t>補助上限額
I</t>
    <rPh sb="0" eb="2">
      <t>ホジョ</t>
    </rPh>
    <rPh sb="4" eb="5">
      <t>ガク</t>
    </rPh>
    <phoneticPr fontId="4"/>
  </si>
  <si>
    <t>補助所要額
J</t>
    <phoneticPr fontId="9"/>
  </si>
  <si>
    <t>(C=A×B)</t>
    <phoneticPr fontId="9"/>
  </si>
  <si>
    <t>E=（C-D)</t>
    <phoneticPr fontId="9"/>
  </si>
  <si>
    <t>F（≦C）</t>
    <phoneticPr fontId="4"/>
  </si>
  <si>
    <t>４／５</t>
    <phoneticPr fontId="9"/>
  </si>
  <si>
    <t>H=min(E,F)×G</t>
    <phoneticPr fontId="9"/>
  </si>
  <si>
    <t>J=min(H,I)</t>
    <phoneticPr fontId="4"/>
  </si>
  <si>
    <t/>
  </si>
  <si>
    <t>小　計　①</t>
    <rPh sb="0" eb="1">
      <t>ショウ</t>
    </rPh>
    <rPh sb="2" eb="3">
      <t>ケイ</t>
    </rPh>
    <phoneticPr fontId="9"/>
  </si>
  <si>
    <t>付帯する経費</t>
    <rPh sb="0" eb="2">
      <t>フタイ</t>
    </rPh>
    <rPh sb="4" eb="6">
      <t>ケイヒ</t>
    </rPh>
    <phoneticPr fontId="9"/>
  </si>
  <si>
    <t>小　計　②</t>
    <rPh sb="0" eb="1">
      <t>ショウ</t>
    </rPh>
    <rPh sb="2" eb="3">
      <t>ケイ</t>
    </rPh>
    <phoneticPr fontId="9"/>
  </si>
  <si>
    <t>合　計　①　＋　②</t>
    <rPh sb="0" eb="1">
      <t>ゴウ</t>
    </rPh>
    <rPh sb="2" eb="3">
      <t>ケイ</t>
    </rPh>
    <phoneticPr fontId="9"/>
  </si>
  <si>
    <t>機能訓練支援</t>
    <rPh sb="0" eb="2">
      <t>キノウ</t>
    </rPh>
    <rPh sb="2" eb="4">
      <t>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</si>
  <si>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</si>
  <si>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</si>
  <si>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その他</t>
    <rPh sb="2" eb="3">
      <t>タ</t>
    </rPh>
    <phoneticPr fontId="4"/>
  </si>
  <si>
    <t>ICTの導入</t>
    <rPh sb="4" eb="6">
      <t>ドウニュウ</t>
    </rPh>
    <phoneticPr fontId="9"/>
  </si>
  <si>
    <t>区分</t>
    <rPh sb="0" eb="2">
      <t>クブン</t>
    </rPh>
    <phoneticPr fontId="4"/>
  </si>
  <si>
    <t>対象ソフト・機器等名称</t>
    <rPh sb="0" eb="2">
      <t>タイショウ</t>
    </rPh>
    <rPh sb="6" eb="8">
      <t>キキ</t>
    </rPh>
    <rPh sb="8" eb="9">
      <t>トウ</t>
    </rPh>
    <rPh sb="9" eb="11">
      <t>メイショウ</t>
    </rPh>
    <phoneticPr fontId="4"/>
  </si>
  <si>
    <t>総事業費（税抜金額）
A</t>
    <rPh sb="0" eb="1">
      <t>ソウ</t>
    </rPh>
    <rPh sb="1" eb="4">
      <t>ジギョウヒ</t>
    </rPh>
    <rPh sb="5" eb="7">
      <t>ゼイヌ</t>
    </rPh>
    <rPh sb="7" eb="9">
      <t>キンガク</t>
    </rPh>
    <phoneticPr fontId="4"/>
  </si>
  <si>
    <t xml:space="preserve">
寄付金
その他の収入額
B</t>
    <rPh sb="1" eb="4">
      <t>キフキン</t>
    </rPh>
    <rPh sb="7" eb="8">
      <t>タ</t>
    </rPh>
    <rPh sb="9" eb="12">
      <t>シュウニュウガク</t>
    </rPh>
    <phoneticPr fontId="4"/>
  </si>
  <si>
    <t xml:space="preserve">
差引額
C
C＝（A-B）</t>
    <rPh sb="1" eb="4">
      <t>サシヒキガク</t>
    </rPh>
    <phoneticPr fontId="9"/>
  </si>
  <si>
    <t xml:space="preserve">
補助率
E
４／５</t>
    <rPh sb="1" eb="3">
      <t>ホジョ</t>
    </rPh>
    <rPh sb="3" eb="4">
      <t>リツ</t>
    </rPh>
    <phoneticPr fontId="4"/>
  </si>
  <si>
    <t>購入予定単価
（税抜価格）①</t>
    <rPh sb="0" eb="2">
      <t>コウニュウ</t>
    </rPh>
    <rPh sb="2" eb="4">
      <t>ヨテイ</t>
    </rPh>
    <rPh sb="4" eb="6">
      <t>タンカ</t>
    </rPh>
    <rPh sb="8" eb="10">
      <t>ゼイヌ</t>
    </rPh>
    <rPh sb="10" eb="12">
      <t>カカク</t>
    </rPh>
    <phoneticPr fontId="4"/>
  </si>
  <si>
    <t>購入予定数量
②</t>
    <rPh sb="0" eb="2">
      <t>コウニュウ</t>
    </rPh>
    <rPh sb="2" eb="4">
      <t>ヨテイ</t>
    </rPh>
    <rPh sb="4" eb="6">
      <t>スウリョウ</t>
    </rPh>
    <phoneticPr fontId="4"/>
  </si>
  <si>
    <t>事業費③
①×②</t>
    <phoneticPr fontId="4"/>
  </si>
  <si>
    <t>合　計　①　+　②</t>
    <rPh sb="0" eb="1">
      <t>ゴウ</t>
    </rPh>
    <rPh sb="2" eb="3">
      <t>ケイ</t>
    </rPh>
    <phoneticPr fontId="9"/>
  </si>
  <si>
    <t>「介護業務支援」＋連動することで効果が高まるテクノロジー</t>
    <rPh sb="1" eb="3">
      <t>カイゴ</t>
    </rPh>
    <rPh sb="3" eb="5">
      <t>ギョウム</t>
    </rPh>
    <rPh sb="5" eb="7">
      <t>シエン</t>
    </rPh>
    <rPh sb="9" eb="11">
      <t>レンドウ</t>
    </rPh>
    <rPh sb="16" eb="18">
      <t>コウカ</t>
    </rPh>
    <rPh sb="19" eb="20">
      <t>タカ</t>
    </rPh>
    <phoneticPr fontId="4"/>
  </si>
  <si>
    <t>対象機器・製品名</t>
    <rPh sb="0" eb="2">
      <t>タイショウ</t>
    </rPh>
    <rPh sb="2" eb="4">
      <t>キキ</t>
    </rPh>
    <rPh sb="5" eb="7">
      <t>セイヒン</t>
    </rPh>
    <rPh sb="7" eb="8">
      <t>メイ</t>
    </rPh>
    <phoneticPr fontId="4"/>
  </si>
  <si>
    <t>差引額
E</t>
    <rPh sb="0" eb="3">
      <t>サシヒキガク</t>
    </rPh>
    <phoneticPr fontId="9"/>
  </si>
  <si>
    <t>補助率
G</t>
    <rPh sb="0" eb="2">
      <t>ホジョ</t>
    </rPh>
    <rPh sb="2" eb="3">
      <t>リツ</t>
    </rPh>
    <phoneticPr fontId="4"/>
  </si>
  <si>
    <t>C=(A×B)</t>
    <phoneticPr fontId="9"/>
  </si>
  <si>
    <t>E＝(C－D)</t>
    <phoneticPr fontId="4"/>
  </si>
  <si>
    <t>介護業務支援に該当するテクノロジー</t>
    <rPh sb="0" eb="2">
      <t>カイゴ</t>
    </rPh>
    <rPh sb="2" eb="6">
      <t>ギョウムシエン</t>
    </rPh>
    <rPh sb="7" eb="9">
      <t>ガイトウ</t>
    </rPh>
    <phoneticPr fontId="4"/>
  </si>
  <si>
    <t>連動することで効果が高まるテクノロジー</t>
    <rPh sb="0" eb="2">
      <t>レンドウ</t>
    </rPh>
    <rPh sb="7" eb="9">
      <t>コウカ</t>
    </rPh>
    <rPh sb="10" eb="11">
      <t>タカ</t>
    </rPh>
    <phoneticPr fontId="9"/>
  </si>
  <si>
    <t>i</t>
    <phoneticPr fontId="9"/>
  </si>
  <si>
    <t>小　計　③</t>
    <rPh sb="0" eb="1">
      <t>ショウ</t>
    </rPh>
    <rPh sb="2" eb="3">
      <t>ケイ</t>
    </rPh>
    <phoneticPr fontId="9"/>
  </si>
  <si>
    <t>合　計　① ＋ ②　＋　③</t>
    <rPh sb="0" eb="1">
      <t>ゴウ</t>
    </rPh>
    <rPh sb="2" eb="3">
      <t>ケイ</t>
    </rPh>
    <phoneticPr fontId="4"/>
  </si>
  <si>
    <t>介護ロボット等補助所要額
Ａ</t>
    <rPh sb="0" eb="2">
      <t>カイゴ</t>
    </rPh>
    <rPh sb="6" eb="7">
      <t>トウ</t>
    </rPh>
    <rPh sb="7" eb="9">
      <t>ホジョ</t>
    </rPh>
    <rPh sb="9" eb="11">
      <t>ショヨウ</t>
    </rPh>
    <rPh sb="11" eb="12">
      <t>ガク</t>
    </rPh>
    <phoneticPr fontId="9"/>
  </si>
  <si>
    <t>ＩＣＴ等補助所要額
Ｂ</t>
    <rPh sb="3" eb="4">
      <t>トウ</t>
    </rPh>
    <rPh sb="4" eb="6">
      <t>ホジョ</t>
    </rPh>
    <rPh sb="6" eb="8">
      <t>ショヨウ</t>
    </rPh>
    <rPh sb="8" eb="9">
      <t>ガク</t>
    </rPh>
    <phoneticPr fontId="9"/>
  </si>
  <si>
    <t>パッケージ型補助所要額
Ｃ</t>
    <rPh sb="5" eb="6">
      <t>カタ</t>
    </rPh>
    <rPh sb="6" eb="8">
      <t>ホジョ</t>
    </rPh>
    <rPh sb="8" eb="10">
      <t>ショヨウ</t>
    </rPh>
    <rPh sb="10" eb="11">
      <t>ガク</t>
    </rPh>
    <phoneticPr fontId="9"/>
  </si>
  <si>
    <t>合計
D
D=（Ａ＋Ｂ＋Ｃ）</t>
    <rPh sb="0" eb="2">
      <t>ゴウケイ</t>
    </rPh>
    <phoneticPr fontId="9"/>
  </si>
  <si>
    <t>補助上限額
E
（7,000,000）</t>
    <rPh sb="0" eb="2">
      <t>ホジョ</t>
    </rPh>
    <rPh sb="2" eb="5">
      <t>ジョウゲンガク</t>
    </rPh>
    <phoneticPr fontId="9"/>
  </si>
  <si>
    <t>移乗支援</t>
    <rPh sb="2" eb="4">
      <t>シエン</t>
    </rPh>
    <phoneticPr fontId="4"/>
  </si>
  <si>
    <t>機能訓練</t>
    <rPh sb="0" eb="2">
      <t>キノウ</t>
    </rPh>
    <rPh sb="2" eb="4">
      <t>クンレン</t>
    </rPh>
    <phoneticPr fontId="4"/>
  </si>
  <si>
    <t>食事栄養</t>
    <rPh sb="0" eb="2">
      <t>ショクジ</t>
    </rPh>
    <rPh sb="2" eb="4">
      <t>エイヨウ</t>
    </rPh>
    <phoneticPr fontId="4"/>
  </si>
  <si>
    <t>認知生活</t>
    <rPh sb="0" eb="2">
      <t>ニンチ</t>
    </rPh>
    <rPh sb="2" eb="4">
      <t>セイカツ</t>
    </rPh>
    <phoneticPr fontId="4"/>
  </si>
  <si>
    <t>ICT総事業費</t>
    <rPh sb="3" eb="6">
      <t>ソウジギョウ</t>
    </rPh>
    <rPh sb="6" eb="7">
      <t>ヒ</t>
    </rPh>
    <phoneticPr fontId="4"/>
  </si>
  <si>
    <t>パッケージ総事業費</t>
    <rPh sb="5" eb="8">
      <t>ソウジギョウ</t>
    </rPh>
    <rPh sb="8" eb="9">
      <t>ヒ</t>
    </rPh>
    <phoneticPr fontId="4"/>
  </si>
  <si>
    <t>補助所要額</t>
    <rPh sb="0" eb="2">
      <t>ホジョ</t>
    </rPh>
    <rPh sb="2" eb="4">
      <t>ショヨウ</t>
    </rPh>
    <rPh sb="4" eb="5">
      <t>ガク</t>
    </rPh>
    <phoneticPr fontId="4"/>
  </si>
  <si>
    <t>合計所要額</t>
    <rPh sb="0" eb="2">
      <t>ゴウケイ</t>
    </rPh>
    <rPh sb="2" eb="4">
      <t>ショヨウ</t>
    </rPh>
    <rPh sb="4" eb="5">
      <t>ガク</t>
    </rPh>
    <phoneticPr fontId="4"/>
  </si>
  <si>
    <t>合計補助上限額</t>
    <rPh sb="0" eb="2">
      <t>ゴウケイ</t>
    </rPh>
    <rPh sb="2" eb="4">
      <t>ホジョ</t>
    </rPh>
    <rPh sb="4" eb="7">
      <t>ジョウゲンガク</t>
    </rPh>
    <phoneticPr fontId="4"/>
  </si>
  <si>
    <t>申請額</t>
    <rPh sb="0" eb="3">
      <t>シンセイガク</t>
    </rPh>
    <phoneticPr fontId="4"/>
  </si>
  <si>
    <t>居宅療養管理指導</t>
    <rPh sb="0" eb="2">
      <t>キョタク</t>
    </rPh>
    <rPh sb="2" eb="4">
      <t>リョウヨウ</t>
    </rPh>
    <rPh sb="4" eb="6">
      <t>カンリ</t>
    </rPh>
    <rPh sb="6" eb="8">
      <t>シドウ</t>
    </rPh>
    <phoneticPr fontId="4"/>
  </si>
  <si>
    <t>福祉用具貸与</t>
    <rPh sb="0" eb="2">
      <t>フクシ</t>
    </rPh>
    <rPh sb="2" eb="4">
      <t>ヨウグ</t>
    </rPh>
    <rPh sb="4" eb="6">
      <t>タイヨ</t>
    </rPh>
    <phoneticPr fontId="4"/>
  </si>
  <si>
    <t>特定福祉用具販売</t>
    <rPh sb="0" eb="2">
      <t>トクテイ</t>
    </rPh>
    <rPh sb="2" eb="4">
      <t>フクシ</t>
    </rPh>
    <rPh sb="4" eb="6">
      <t>ヨウグ</t>
    </rPh>
    <rPh sb="6" eb="8">
      <t>ハンバイ</t>
    </rPh>
    <phoneticPr fontId="4"/>
  </si>
  <si>
    <t>居宅介護支援</t>
    <rPh sb="0" eb="2">
      <t>キョタク</t>
    </rPh>
    <rPh sb="2" eb="4">
      <t>カイゴ</t>
    </rPh>
    <rPh sb="4" eb="6">
      <t>シエン</t>
    </rPh>
    <phoneticPr fontId="4"/>
  </si>
  <si>
    <t>療養通所介護</t>
    <rPh sb="0" eb="2">
      <t>リョウヨウ</t>
    </rPh>
    <rPh sb="2" eb="4">
      <t>ツウショ</t>
    </rPh>
    <rPh sb="4" eb="6">
      <t>カイゴ</t>
    </rPh>
    <phoneticPr fontId="4"/>
  </si>
  <si>
    <t>③補助金担当者情報</t>
    <rPh sb="1" eb="4">
      <t>ホジョキン</t>
    </rPh>
    <rPh sb="4" eb="7">
      <t>タントウシャ</t>
    </rPh>
    <rPh sb="7" eb="9">
      <t>ジョウホウ</t>
    </rPh>
    <phoneticPr fontId="4"/>
  </si>
  <si>
    <t>養護老人ホーム(特定施設除く）</t>
    <rPh sb="0" eb="2">
      <t>ヨウゴ</t>
    </rPh>
    <rPh sb="2" eb="4">
      <t>ロウジン</t>
    </rPh>
    <rPh sb="8" eb="10">
      <t>トクテイ</t>
    </rPh>
    <rPh sb="10" eb="12">
      <t>シセツ</t>
    </rPh>
    <rPh sb="12" eb="13">
      <t>ノゾ</t>
    </rPh>
    <phoneticPr fontId="4"/>
  </si>
  <si>
    <t>軽費老人ホーム(特定施設除く)</t>
    <rPh sb="0" eb="2">
      <t>ケイヒ</t>
    </rPh>
    <rPh sb="2" eb="4">
      <t>ロウジン</t>
    </rPh>
    <rPh sb="8" eb="10">
      <t>トクテイ</t>
    </rPh>
    <rPh sb="10" eb="12">
      <t>シセツ</t>
    </rPh>
    <rPh sb="12" eb="13">
      <t>ノゾ</t>
    </rPh>
    <phoneticPr fontId="4"/>
  </si>
  <si>
    <t>担当者が在籍する事業所名</t>
    <rPh sb="0" eb="3">
      <t>タントウシャ</t>
    </rPh>
    <rPh sb="4" eb="6">
      <t>ザイセキ</t>
    </rPh>
    <rPh sb="8" eb="11">
      <t>ジギョウショ</t>
    </rPh>
    <rPh sb="11" eb="12">
      <t>メイ</t>
    </rPh>
    <phoneticPr fontId="4"/>
  </si>
  <si>
    <t>定員</t>
    <rPh sb="0" eb="2">
      <t>テイイン</t>
    </rPh>
    <phoneticPr fontId="4"/>
  </si>
  <si>
    <t>地域密着型老人福祉施設入所者生活介護</t>
    <rPh sb="0" eb="2">
      <t>チイキ</t>
    </rPh>
    <rPh sb="2" eb="5">
      <t>ミッチャクガタ</t>
    </rPh>
    <rPh sb="5" eb="7">
      <t>ロウジン</t>
    </rPh>
    <rPh sb="7" eb="9">
      <t>フクシ</t>
    </rPh>
    <rPh sb="9" eb="11">
      <t>シセツ</t>
    </rPh>
    <rPh sb="11" eb="14">
      <t>ニュウショシャ</t>
    </rPh>
    <rPh sb="14" eb="16">
      <t>セイカツ</t>
    </rPh>
    <rPh sb="16" eb="18">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</si>
  <si>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</si>
  <si>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t>補助所要額(千円未満切捨て)
F
F=min(D,E)</t>
    <rPh sb="0" eb="2">
      <t>ホジョ</t>
    </rPh>
    <rPh sb="2" eb="4">
      <t>ショヨウ</t>
    </rPh>
    <rPh sb="4" eb="5">
      <t>ガク</t>
    </rPh>
    <rPh sb="6" eb="12">
      <t>センエンミマンキリス</t>
    </rPh>
    <phoneticPr fontId="9"/>
  </si>
  <si>
    <t>R8　介護業務における介護テクノロジー導入支援事業 申請見込額調査書　基本情報シート</t>
    <rPh sb="11" eb="13">
      <t>カイゴ</t>
    </rPh>
    <rPh sb="19" eb="21">
      <t>ドウニュウ</t>
    </rPh>
    <rPh sb="26" eb="28">
      <t>シンセイ</t>
    </rPh>
    <rPh sb="28" eb="30">
      <t>ミコミ</t>
    </rPh>
    <rPh sb="30" eb="31">
      <t>ガク</t>
    </rPh>
    <rPh sb="31" eb="33">
      <t>チョウサ</t>
    </rPh>
    <rPh sb="33" eb="34">
      <t>ショ</t>
    </rPh>
    <phoneticPr fontId="4"/>
  </si>
  <si>
    <t>調査書作成日</t>
    <rPh sb="0" eb="2">
      <t>チョウサ</t>
    </rPh>
    <rPh sb="2" eb="3">
      <t>ショ</t>
    </rPh>
    <rPh sb="3" eb="6">
      <t>サクセイビ</t>
    </rPh>
    <phoneticPr fontId="4"/>
  </si>
  <si>
    <t>本調査書の作成日を、プルダウンリストから選択してください。</t>
    <rPh sb="0" eb="1">
      <t>ホン</t>
    </rPh>
    <rPh sb="1" eb="3">
      <t>チョウサ</t>
    </rPh>
    <rPh sb="3" eb="4">
      <t>ショ</t>
    </rPh>
    <rPh sb="5" eb="7">
      <t>サクセイ</t>
    </rPh>
    <rPh sb="7" eb="8">
      <t>ヒ</t>
    </rPh>
    <rPh sb="20" eb="22">
      <t>センタク</t>
    </rPh>
    <phoneticPr fontId="4"/>
  </si>
  <si>
    <t>単位：円</t>
    <rPh sb="0" eb="2">
      <t>タンイ</t>
    </rPh>
    <rPh sb="3" eb="4">
      <t>エン</t>
    </rPh>
    <phoneticPr fontId="9"/>
  </si>
  <si>
    <t>TAISコード</t>
    <phoneticPr fontId="9"/>
  </si>
  <si>
    <t>対象経費の
実支出予定額
F</t>
    <rPh sb="6" eb="7">
      <t>ジツ</t>
    </rPh>
    <rPh sb="7" eb="9">
      <t>シシュツ</t>
    </rPh>
    <rPh sb="9" eb="12">
      <t>ヨテイガク</t>
    </rPh>
    <phoneticPr fontId="4"/>
  </si>
  <si>
    <t>補助所要額
（付帯経費込）
K</t>
    <rPh sb="0" eb="2">
      <t>ホジョ</t>
    </rPh>
    <rPh sb="2" eb="4">
      <t>ショヨウ</t>
    </rPh>
    <rPh sb="4" eb="5">
      <t>ガク</t>
    </rPh>
    <rPh sb="7" eb="9">
      <t>フタイ</t>
    </rPh>
    <rPh sb="9" eb="11">
      <t>ケイヒ</t>
    </rPh>
    <rPh sb="11" eb="12">
      <t>コミ</t>
    </rPh>
    <phoneticPr fontId="9"/>
  </si>
  <si>
    <t>-</t>
    <phoneticPr fontId="9"/>
  </si>
  <si>
    <t>　単位：円</t>
    <rPh sb="1" eb="3">
      <t>タンイ</t>
    </rPh>
    <rPh sb="4" eb="5">
      <t>エン</t>
    </rPh>
    <phoneticPr fontId="17"/>
  </si>
  <si>
    <t xml:space="preserve">
対象経費の
実支出予定額
Ｄ
Ｄ（≦Ａ）</t>
    <rPh sb="7" eb="8">
      <t>ジツ</t>
    </rPh>
    <phoneticPr fontId="4"/>
  </si>
  <si>
    <t xml:space="preserve">
補助上限額
G
</t>
    <rPh sb="1" eb="3">
      <t>ホジョ</t>
    </rPh>
    <rPh sb="4" eb="5">
      <t>ガク</t>
    </rPh>
    <phoneticPr fontId="4"/>
  </si>
  <si>
    <t xml:space="preserve">
補助所要額
H
</t>
    <rPh sb="1" eb="3">
      <t>ホジョ</t>
    </rPh>
    <rPh sb="3" eb="6">
      <t>ショヨウガク</t>
    </rPh>
    <phoneticPr fontId="9"/>
  </si>
  <si>
    <t>職員数、ライセンス数（接続する情報端末の台数等）によって金額が変動する契約形態ですか。
はい→１　　いいえ→２</t>
    <rPh sb="0" eb="2">
      <t>ショクイン</t>
    </rPh>
    <rPh sb="2" eb="3">
      <t>スウ</t>
    </rPh>
    <rPh sb="9" eb="10">
      <t>スウ</t>
    </rPh>
    <rPh sb="11" eb="13">
      <t>セツゾク</t>
    </rPh>
    <rPh sb="15" eb="17">
      <t>ジョウホウ</t>
    </rPh>
    <rPh sb="17" eb="19">
      <t>タンマツ</t>
    </rPh>
    <rPh sb="20" eb="22">
      <t>ダイスウ</t>
    </rPh>
    <rPh sb="22" eb="23">
      <t>トウ</t>
    </rPh>
    <rPh sb="28" eb="30">
      <t>キンガク</t>
    </rPh>
    <rPh sb="31" eb="33">
      <t>ヘンドウ</t>
    </rPh>
    <rPh sb="35" eb="37">
      <t>ケイヤク</t>
    </rPh>
    <rPh sb="37" eb="39">
      <t>ケイタイ</t>
    </rPh>
    <phoneticPr fontId="9"/>
  </si>
  <si>
    <t>ソフトを利用する職員数（常勤換算の方法により算出）を選択してください。訪問系事業所においては、非常勤職員も含めた実人数で選択してください。
0～10人→１　　　　　　　　11～20人→２
21～30人→３　　　　　　　31人以上→４</t>
    <rPh sb="4" eb="6">
      <t>リヨウ</t>
    </rPh>
    <rPh sb="8" eb="10">
      <t>ショクイン</t>
    </rPh>
    <rPh sb="10" eb="11">
      <t>スウ</t>
    </rPh>
    <rPh sb="12" eb="14">
      <t>ジョウキン</t>
    </rPh>
    <rPh sb="14" eb="16">
      <t>カンサン</t>
    </rPh>
    <rPh sb="17" eb="19">
      <t>ホウホウ</t>
    </rPh>
    <rPh sb="22" eb="24">
      <t>サンシュツ</t>
    </rPh>
    <rPh sb="26" eb="28">
      <t>センタク</t>
    </rPh>
    <rPh sb="35" eb="37">
      <t>ホウモン</t>
    </rPh>
    <rPh sb="37" eb="38">
      <t>ケイ</t>
    </rPh>
    <rPh sb="38" eb="41">
      <t>ジギョウショ</t>
    </rPh>
    <rPh sb="47" eb="50">
      <t>ヒジョウキン</t>
    </rPh>
    <rPh sb="50" eb="52">
      <t>ショクイン</t>
    </rPh>
    <rPh sb="53" eb="54">
      <t>フク</t>
    </rPh>
    <rPh sb="56" eb="57">
      <t>ジツ</t>
    </rPh>
    <rPh sb="57" eb="59">
      <t>ニンズウ</t>
    </rPh>
    <rPh sb="60" eb="62">
      <t>センタク</t>
    </rPh>
    <rPh sb="74" eb="75">
      <t>ニン</t>
    </rPh>
    <rPh sb="90" eb="91">
      <t>ニン</t>
    </rPh>
    <rPh sb="98" eb="99">
      <t>ニン</t>
    </rPh>
    <rPh sb="110" eb="111">
      <t>ニン</t>
    </rPh>
    <rPh sb="111" eb="113">
      <t>イジョウ</t>
    </rPh>
    <phoneticPr fontId="4"/>
  </si>
  <si>
    <t>情報端末導入費用、通信環境整備費用、又はサポート費用が含まれますか。　
はい→１　　いいえ→２</t>
    <rPh sb="0" eb="2">
      <t>ジョウホウ</t>
    </rPh>
    <rPh sb="2" eb="4">
      <t>タンマツ</t>
    </rPh>
    <rPh sb="4" eb="6">
      <t>ドウニュウ</t>
    </rPh>
    <rPh sb="6" eb="8">
      <t>ヒヨウ</t>
    </rPh>
    <rPh sb="9" eb="15">
      <t>ツウシンカンキョウセイビ</t>
    </rPh>
    <rPh sb="15" eb="17">
      <t>ヒヨウ</t>
    </rPh>
    <rPh sb="18" eb="19">
      <t>マタ</t>
    </rPh>
    <rPh sb="24" eb="26">
      <t>ヒヨウ</t>
    </rPh>
    <rPh sb="27" eb="28">
      <t>フク</t>
    </rPh>
    <phoneticPr fontId="4"/>
  </si>
  <si>
    <t>令和8年度中に「ケアプランデータ連携システム」により、５事業所以上とデータ連携を実施する予定ですか。
はい→１　　いいえ→２</t>
    <rPh sb="0" eb="2">
      <t>レイワ</t>
    </rPh>
    <rPh sb="3" eb="6">
      <t>ネンドチュウ</t>
    </rPh>
    <rPh sb="16" eb="18">
      <t>レンケイ</t>
    </rPh>
    <rPh sb="28" eb="30">
      <t>ジギョウ</t>
    </rPh>
    <rPh sb="30" eb="31">
      <t>ショ</t>
    </rPh>
    <rPh sb="31" eb="33">
      <t>イジョウ</t>
    </rPh>
    <rPh sb="37" eb="39">
      <t>レンケイ</t>
    </rPh>
    <rPh sb="40" eb="42">
      <t>ジッシ</t>
    </rPh>
    <rPh sb="44" eb="46">
      <t>ヨテイ</t>
    </rPh>
    <phoneticPr fontId="4"/>
  </si>
  <si>
    <t>ICT上限額計算</t>
    <rPh sb="3" eb="6">
      <t>ジョウゲンガク</t>
    </rPh>
    <rPh sb="6" eb="8">
      <t>ケイサン</t>
    </rPh>
    <phoneticPr fontId="4"/>
  </si>
  <si>
    <t>-</t>
    <phoneticPr fontId="4"/>
  </si>
  <si>
    <t>介護テクノロジー導入計画書</t>
    <rPh sb="10" eb="12">
      <t>ケイカク</t>
    </rPh>
    <rPh sb="12" eb="13">
      <t>ショ</t>
    </rPh>
    <phoneticPr fontId="17"/>
  </si>
  <si>
    <t>【２　補助要件の確認】</t>
    <rPh sb="3" eb="5">
      <t>ホジョ</t>
    </rPh>
    <rPh sb="5" eb="7">
      <t>ヨウケン</t>
    </rPh>
    <rPh sb="8" eb="10">
      <t>カクニン</t>
    </rPh>
    <phoneticPr fontId="9"/>
  </si>
  <si>
    <t>介護テクノロジー導入支援研修「基礎編」を受講すること</t>
    <rPh sb="0" eb="2">
      <t>カイゴ</t>
    </rPh>
    <rPh sb="8" eb="10">
      <t>ドウニュウ</t>
    </rPh>
    <rPh sb="10" eb="12">
      <t>シエン</t>
    </rPh>
    <rPh sb="12" eb="14">
      <t>ケンシュウ</t>
    </rPh>
    <rPh sb="15" eb="18">
      <t>キソヘン</t>
    </rPh>
    <rPh sb="20" eb="22">
      <t>ジュコウ</t>
    </rPh>
    <phoneticPr fontId="9"/>
  </si>
  <si>
    <t>実施要綱４（１）キ（P.7）で定めるサービスについて、利用者の安全並びに介護サービスの質の確保及び職員の負担軽減に資する方策を検討するための委員会を設置すること</t>
    <rPh sb="0" eb="2">
      <t>ジッシ</t>
    </rPh>
    <rPh sb="2" eb="4">
      <t>ヨウコウ</t>
    </rPh>
    <rPh sb="15" eb="16">
      <t>サダ</t>
    </rPh>
    <rPh sb="27" eb="30">
      <t>リヨウシャ</t>
    </rPh>
    <rPh sb="31" eb="33">
      <t>アンゼン</t>
    </rPh>
    <rPh sb="33" eb="34">
      <t>ナラ</t>
    </rPh>
    <rPh sb="36" eb="38">
      <t>カイゴ</t>
    </rPh>
    <rPh sb="43" eb="44">
      <t>シツ</t>
    </rPh>
    <rPh sb="45" eb="47">
      <t>カクホ</t>
    </rPh>
    <rPh sb="47" eb="48">
      <t>オヨ</t>
    </rPh>
    <rPh sb="49" eb="51">
      <t>ショクイン</t>
    </rPh>
    <rPh sb="52" eb="54">
      <t>フタン</t>
    </rPh>
    <rPh sb="54" eb="56">
      <t>ケイゲン</t>
    </rPh>
    <rPh sb="57" eb="58">
      <t>シ</t>
    </rPh>
    <rPh sb="60" eb="62">
      <t>ホウサク</t>
    </rPh>
    <rPh sb="63" eb="65">
      <t>ケントウ</t>
    </rPh>
    <rPh sb="70" eb="73">
      <t>イインカイ</t>
    </rPh>
    <rPh sb="74" eb="76">
      <t>セッチ</t>
    </rPh>
    <phoneticPr fontId="4"/>
  </si>
  <si>
    <t>介護テクノロジーの導入・活用により、業務の改善・効率化等が進められ、職員の業務負担軽減やサービスの質の向上など生産性向上を図られるとともに、収支の改善が図られた場合には、職員の賃金へも適切に還元することとし、その旨を職員等に周知すること</t>
    <phoneticPr fontId="9"/>
  </si>
  <si>
    <t>厚生労働省の示す「業務改善計画」の作成及び「業務改善に係る効果の報告」（別途通知）を行うこと</t>
    <rPh sb="0" eb="2">
      <t>コウセイ</t>
    </rPh>
    <rPh sb="2" eb="5">
      <t>ロウドウショウ</t>
    </rPh>
    <rPh sb="6" eb="7">
      <t>シメ</t>
    </rPh>
    <rPh sb="9" eb="11">
      <t>ギョウム</t>
    </rPh>
    <rPh sb="11" eb="13">
      <t>カイゼン</t>
    </rPh>
    <rPh sb="13" eb="15">
      <t>ケイカク</t>
    </rPh>
    <rPh sb="17" eb="19">
      <t>サクセイ</t>
    </rPh>
    <rPh sb="19" eb="20">
      <t>オヨ</t>
    </rPh>
    <rPh sb="22" eb="24">
      <t>ギョウム</t>
    </rPh>
    <rPh sb="24" eb="26">
      <t>カイゼン</t>
    </rPh>
    <rPh sb="27" eb="28">
      <t>カカ</t>
    </rPh>
    <rPh sb="29" eb="31">
      <t>コウカ</t>
    </rPh>
    <rPh sb="32" eb="34">
      <t>ホウコク</t>
    </rPh>
    <rPh sb="36" eb="38">
      <t>ベット</t>
    </rPh>
    <rPh sb="38" eb="40">
      <t>ツウチ</t>
    </rPh>
    <rPh sb="42" eb="43">
      <t>オコナ</t>
    </rPh>
    <phoneticPr fontId="4"/>
  </si>
  <si>
    <t>LIFEによる情報収集へ協力すること</t>
    <rPh sb="7" eb="9">
      <t>ジョウホウ</t>
    </rPh>
    <rPh sb="9" eb="11">
      <t>シュウシュウ</t>
    </rPh>
    <rPh sb="12" eb="14">
      <t>キョウリョク</t>
    </rPh>
    <phoneticPr fontId="4"/>
  </si>
  <si>
    <t>厚生労働省が実施する効果検証事業等に可能な限り協力すること</t>
    <rPh sb="0" eb="2">
      <t>コウセイ</t>
    </rPh>
    <rPh sb="2" eb="5">
      <t>ロウドウショウ</t>
    </rPh>
    <rPh sb="6" eb="8">
      <t>ジッシ</t>
    </rPh>
    <rPh sb="10" eb="12">
      <t>コウカ</t>
    </rPh>
    <rPh sb="12" eb="14">
      <t>ケンショウ</t>
    </rPh>
    <rPh sb="14" eb="16">
      <t>ジギョウ</t>
    </rPh>
    <rPh sb="16" eb="17">
      <t>トウ</t>
    </rPh>
    <rPh sb="18" eb="20">
      <t>カノウ</t>
    </rPh>
    <rPh sb="21" eb="22">
      <t>カギ</t>
    </rPh>
    <rPh sb="23" eb="25">
      <t>キョウリョク</t>
    </rPh>
    <phoneticPr fontId="4"/>
  </si>
  <si>
    <t>経済産業省が実施している「IT導入補助金」等、その他の国や県の補助事業を併用して受けているか（受けている場合は申請できません）</t>
    <rPh sb="0" eb="5">
      <t>ケイザイサンギョウショウ</t>
    </rPh>
    <rPh sb="6" eb="8">
      <t>ジッシ</t>
    </rPh>
    <rPh sb="15" eb="17">
      <t>ドウニュウ</t>
    </rPh>
    <rPh sb="17" eb="20">
      <t>ホジョキン</t>
    </rPh>
    <rPh sb="21" eb="22">
      <t>トウ</t>
    </rPh>
    <rPh sb="25" eb="26">
      <t>タ</t>
    </rPh>
    <rPh sb="27" eb="28">
      <t>クニ</t>
    </rPh>
    <rPh sb="29" eb="30">
      <t>ケン</t>
    </rPh>
    <rPh sb="31" eb="33">
      <t>ホジョ</t>
    </rPh>
    <rPh sb="33" eb="35">
      <t>ジギョウ</t>
    </rPh>
    <rPh sb="36" eb="38">
      <t>ヘイヨウ</t>
    </rPh>
    <rPh sb="40" eb="41">
      <t>ウ</t>
    </rPh>
    <rPh sb="47" eb="48">
      <t>ウ</t>
    </rPh>
    <rPh sb="52" eb="54">
      <t>バアイ</t>
    </rPh>
    <rPh sb="55" eb="57">
      <t>シンセイ</t>
    </rPh>
    <phoneticPr fontId="4"/>
  </si>
  <si>
    <t>介護業務支援（インカム）</t>
    <phoneticPr fontId="4"/>
  </si>
  <si>
    <t>介護業務支援（インカムを除く）</t>
    <rPh sb="12" eb="13">
      <t>ノゾ</t>
    </rPh>
    <phoneticPr fontId="4"/>
  </si>
  <si>
    <t>導入するソフトは介護ソフト（介護記録ソフトを含む）ですか。
はい→１　いいえ→２</t>
    <rPh sb="0" eb="2">
      <t>ドウニュウ</t>
    </rPh>
    <rPh sb="8" eb="10">
      <t>カイゴ</t>
    </rPh>
    <rPh sb="14" eb="16">
      <t>カイゴ</t>
    </rPh>
    <rPh sb="16" eb="18">
      <t>キロク</t>
    </rPh>
    <rPh sb="22" eb="23">
      <t>フク</t>
    </rPh>
    <phoneticPr fontId="4"/>
  </si>
  <si>
    <t xml:space="preserve">
補助基本額
F
F=min(C,D)×E
</t>
    <rPh sb="1" eb="3">
      <t>ホジョ</t>
    </rPh>
    <rPh sb="3" eb="5">
      <t>キホン</t>
    </rPh>
    <rPh sb="5" eb="6">
      <t>ガク</t>
    </rPh>
    <phoneticPr fontId="4"/>
  </si>
  <si>
    <t>介護業務における介護テクノロジー導入支援事業　　申請見込額調書</t>
    <rPh sb="0" eb="2">
      <t>カイゴ</t>
    </rPh>
    <rPh sb="2" eb="4">
      <t>ギョウム</t>
    </rPh>
    <rPh sb="8" eb="10">
      <t>カイゴ</t>
    </rPh>
    <rPh sb="16" eb="18">
      <t>ドウニュウ</t>
    </rPh>
    <rPh sb="18" eb="20">
      <t>シエン</t>
    </rPh>
    <rPh sb="20" eb="22">
      <t>ジギョウ</t>
    </rPh>
    <rPh sb="24" eb="26">
      <t>シンセイ</t>
    </rPh>
    <rPh sb="26" eb="28">
      <t>ミコミ</t>
    </rPh>
    <rPh sb="29" eb="31">
      <t>チョウショ</t>
    </rPh>
    <phoneticPr fontId="4"/>
  </si>
  <si>
    <t>介護業務における介護テクノロジー導入支援　申請見込額調書</t>
    <rPh sb="0" eb="2">
      <t>カイゴ</t>
    </rPh>
    <rPh sb="2" eb="4">
      <t>ギョウム</t>
    </rPh>
    <rPh sb="8" eb="10">
      <t>カイゴ</t>
    </rPh>
    <rPh sb="16" eb="18">
      <t>ドウニュウ</t>
    </rPh>
    <rPh sb="18" eb="20">
      <t>シエン</t>
    </rPh>
    <rPh sb="21" eb="23">
      <t>シンセイ</t>
    </rPh>
    <rPh sb="23" eb="25">
      <t>ミコミ</t>
    </rPh>
    <rPh sb="25" eb="26">
      <t>ガク</t>
    </rPh>
    <rPh sb="26" eb="28">
      <t>チョウショ</t>
    </rPh>
    <phoneticPr fontId="17"/>
  </si>
  <si>
    <t>介護業務における介護テクノロジー導入支援事業　　申請見込額調書</t>
    <rPh sb="0" eb="2">
      <t>カイゴ</t>
    </rPh>
    <rPh sb="2" eb="4">
      <t>ギョウム</t>
    </rPh>
    <rPh sb="8" eb="10">
      <t>カイゴ</t>
    </rPh>
    <rPh sb="16" eb="18">
      <t>ドウニュウ</t>
    </rPh>
    <rPh sb="18" eb="20">
      <t>シエン</t>
    </rPh>
    <rPh sb="20" eb="22">
      <t>ジギョウ</t>
    </rPh>
    <rPh sb="24" eb="26">
      <t>シンセイ</t>
    </rPh>
    <rPh sb="26" eb="28">
      <t>ミコミ</t>
    </rPh>
    <rPh sb="28" eb="29">
      <t>ガク</t>
    </rPh>
    <rPh sb="29" eb="31">
      <t>チョウショ</t>
    </rPh>
    <phoneticPr fontId="4"/>
  </si>
  <si>
    <t>令和8年6月1日</t>
    <rPh sb="0" eb="2">
      <t>レイワ</t>
    </rPh>
    <rPh sb="3" eb="4">
      <t>ネン</t>
    </rPh>
    <rPh sb="5" eb="6">
      <t>ガツ</t>
    </rPh>
    <rPh sb="7" eb="8">
      <t>ニチ</t>
    </rPh>
    <phoneticPr fontId="4"/>
  </si>
  <si>
    <t>○○市（郡）から入力してください。</t>
    <rPh sb="2" eb="3">
      <t>シ</t>
    </rPh>
    <rPh sb="4" eb="5">
      <t>グン</t>
    </rPh>
    <rPh sb="8" eb="10">
      <t>ニュウリョク</t>
    </rPh>
    <phoneticPr fontId="4"/>
  </si>
  <si>
    <t>「SECURITY ACTION（※）の「★一つ星」又は「★★二つ星」のいずれかを宣言すること</t>
    <rPh sb="22" eb="23">
      <t>ヒト</t>
    </rPh>
    <rPh sb="24" eb="25">
      <t>ボシ</t>
    </rPh>
    <rPh sb="26" eb="27">
      <t>マタ</t>
    </rPh>
    <rPh sb="31" eb="32">
      <t>フタ</t>
    </rPh>
    <rPh sb="33" eb="34">
      <t>ボシ</t>
    </rPh>
    <rPh sb="41" eb="43">
      <t>センゲン</t>
    </rPh>
    <phoneticPr fontId="9"/>
  </si>
  <si>
    <t>【３　導入状況】　※テクノロジーを未導入の場合は記載不要です</t>
    <rPh sb="3" eb="5">
      <t>ドウニュウ</t>
    </rPh>
    <rPh sb="5" eb="7">
      <t>ジョウキョウ</t>
    </rPh>
    <rPh sb="17" eb="20">
      <t>ミドウニュウ</t>
    </rPh>
    <rPh sb="21" eb="23">
      <t>バアイ</t>
    </rPh>
    <rPh sb="24" eb="26">
      <t>キサイ</t>
    </rPh>
    <rPh sb="26" eb="28">
      <t>フヨウ</t>
    </rPh>
    <phoneticPr fontId="17"/>
  </si>
  <si>
    <t>①既に導入済みの
　 介護テクノロジー
　 （ロボット・ICT等）</t>
    <rPh sb="1" eb="2">
      <t>スデ</t>
    </rPh>
    <rPh sb="3" eb="5">
      <t>ドウニュウ</t>
    </rPh>
    <rPh sb="5" eb="6">
      <t>ズ</t>
    </rPh>
    <rPh sb="11" eb="13">
      <t>カイゴ</t>
    </rPh>
    <rPh sb="31" eb="32">
      <t>トウ</t>
    </rPh>
    <phoneticPr fontId="17"/>
  </si>
  <si>
    <t>【当該補助金による導入】</t>
    <rPh sb="1" eb="6">
      <t>トウガイホジョキン</t>
    </rPh>
    <rPh sb="9" eb="11">
      <t>ドウニュウ</t>
    </rPh>
    <phoneticPr fontId="4"/>
  </si>
  <si>
    <t>【その他補助金等による導入】</t>
    <rPh sb="3" eb="4">
      <t>タ</t>
    </rPh>
    <rPh sb="4" eb="7">
      <t>ホジョキン</t>
    </rPh>
    <rPh sb="7" eb="8">
      <t>トウ</t>
    </rPh>
    <rPh sb="11" eb="13">
      <t>ドウニュウ</t>
    </rPh>
    <phoneticPr fontId="4"/>
  </si>
  <si>
    <t>②導入した介護テクノ
　 ロジーの運用状況</t>
    <rPh sb="1" eb="3">
      <t>ドウニュウ</t>
    </rPh>
    <rPh sb="5" eb="7">
      <t>カイゴ</t>
    </rPh>
    <rPh sb="17" eb="19">
      <t>ウンヨウ</t>
    </rPh>
    <rPh sb="19" eb="21">
      <t>ジョウキョウ</t>
    </rPh>
    <phoneticPr fontId="17"/>
  </si>
  <si>
    <t>③導入による業務改善
　 成果</t>
    <rPh sb="1" eb="3">
      <t>ドウニュウ</t>
    </rPh>
    <rPh sb="6" eb="8">
      <t>ギョウム</t>
    </rPh>
    <rPh sb="8" eb="10">
      <t>カイゼン</t>
    </rPh>
    <rPh sb="13" eb="15">
      <t>セイカ</t>
    </rPh>
    <phoneticPr fontId="17"/>
  </si>
  <si>
    <t>【４　課題分析・導入計画】</t>
    <rPh sb="3" eb="7">
      <t>カダイブンセキ</t>
    </rPh>
    <rPh sb="8" eb="12">
      <t>ドウニュウケイカク</t>
    </rPh>
    <phoneticPr fontId="17"/>
  </si>
  <si>
    <t>①現在の事業所の
　 解決したい課題と
　 その理由</t>
    <rPh sb="1" eb="3">
      <t>ゲンザイ</t>
    </rPh>
    <rPh sb="4" eb="7">
      <t>ジギョウショ</t>
    </rPh>
    <rPh sb="11" eb="13">
      <t>カイケツ</t>
    </rPh>
    <rPh sb="16" eb="18">
      <t>カダイ</t>
    </rPh>
    <rPh sb="24" eb="26">
      <t>リユウ</t>
    </rPh>
    <phoneticPr fontId="17"/>
  </si>
  <si>
    <t>【優先順位１】</t>
    <rPh sb="1" eb="5">
      <t>ユウセンジュンイ</t>
    </rPh>
    <phoneticPr fontId="4"/>
  </si>
  <si>
    <t>【優先順位２】</t>
    <rPh sb="1" eb="5">
      <t>ユウセンジュンイ</t>
    </rPh>
    <phoneticPr fontId="4"/>
  </si>
  <si>
    <t>【優先順位３】</t>
    <rPh sb="1" eb="5">
      <t>ユウセンジュンイ</t>
    </rPh>
    <phoneticPr fontId="4"/>
  </si>
  <si>
    <t>【調査方法】</t>
    <rPh sb="1" eb="5">
      <t>チョウサホウホウ</t>
    </rPh>
    <phoneticPr fontId="4"/>
  </si>
  <si>
    <t>③導入にあたって介護
　 職員（現場）の意見</t>
    <rPh sb="1" eb="3">
      <t>ドウニュウ</t>
    </rPh>
    <rPh sb="8" eb="10">
      <t>カイゴ</t>
    </rPh>
    <rPh sb="13" eb="15">
      <t>ショクイン</t>
    </rPh>
    <rPh sb="16" eb="18">
      <t>ゲンバ</t>
    </rPh>
    <rPh sb="20" eb="22">
      <t>イケン</t>
    </rPh>
    <phoneticPr fontId="17"/>
  </si>
  <si>
    <t>④導入前の準備、導入
 　後の運用計画（オペ
 　レーションの変更）</t>
    <phoneticPr fontId="17"/>
  </si>
  <si>
    <t>⑤課題解決の数値目
 　標（現状→導入後）
 　及び測定方法</t>
    <phoneticPr fontId="17"/>
  </si>
  <si>
    <t>受けている</t>
    <rPh sb="0" eb="1">
      <t>ウ</t>
    </rPh>
    <phoneticPr fontId="4"/>
  </si>
  <si>
    <t>○</t>
    <phoneticPr fontId="4"/>
  </si>
  <si>
    <t>受けていない</t>
    <rPh sb="0" eb="1">
      <t>ウ</t>
    </rPh>
    <phoneticPr fontId="4"/>
  </si>
  <si>
    <t>★一つ星</t>
    <phoneticPr fontId="4"/>
  </si>
  <si>
    <t>★★二つ星</t>
    <phoneticPr fontId="4"/>
  </si>
  <si>
    <t>高齢　政策</t>
    <rPh sb="0" eb="2">
      <t>コウレイ</t>
    </rPh>
    <rPh sb="3" eb="5">
      <t>セイサク</t>
    </rPh>
    <phoneticPr fontId="4"/>
  </si>
  <si>
    <t>078-XXXX-XXXX</t>
    <phoneticPr fontId="4"/>
  </si>
  <si>
    <t>特別養護老人ホーム兵庫県庁</t>
    <rPh sb="0" eb="2">
      <t>トクベツ</t>
    </rPh>
    <rPh sb="2" eb="4">
      <t>ヨウゴ</t>
    </rPh>
    <rPh sb="4" eb="6">
      <t>ロウジン</t>
    </rPh>
    <rPh sb="9" eb="12">
      <t>ヒョウゴケン</t>
    </rPh>
    <rPh sb="12" eb="13">
      <t>チョウ</t>
    </rPh>
    <phoneticPr fontId="4"/>
  </si>
  <si>
    <t>特別養護老人ホーム</t>
    <rPh sb="0" eb="6">
      <t>トクベツヨウゴロウジン</t>
    </rPh>
    <phoneticPr fontId="4"/>
  </si>
  <si>
    <t>650-0011</t>
    <phoneticPr fontId="4"/>
  </si>
  <si>
    <t>神戸市中央区下山手通５－１０－１</t>
    <rPh sb="0" eb="3">
      <t>コウベシ</t>
    </rPh>
    <rPh sb="3" eb="6">
      <t>チュウオウク</t>
    </rPh>
    <rPh sb="6" eb="10">
      <t>シモヤマテドオリ</t>
    </rPh>
    <phoneticPr fontId="4"/>
  </si>
  <si>
    <r>
      <t xml:space="preserve">【調査方法】
</t>
    </r>
    <r>
      <rPr>
        <sz val="11"/>
        <color rgb="FFFF0000"/>
        <rFont val="ＭＳ Ｐゴシック"/>
        <family val="3"/>
        <charset val="128"/>
        <scheme val="minor"/>
      </rPr>
      <t>職員アンケートを実施し、業務において課題に感じていることを、選択形式で回答してもらった。回答が多かった課題について、多い順に優先順位をつけた。</t>
    </r>
    <rPh sb="1" eb="5">
      <t>チョウサホウホウ</t>
    </rPh>
    <rPh sb="7" eb="9">
      <t>ショクイン</t>
    </rPh>
    <rPh sb="15" eb="17">
      <t>ジッシ</t>
    </rPh>
    <rPh sb="19" eb="21">
      <t>ギョウム</t>
    </rPh>
    <rPh sb="25" eb="27">
      <t>カダイ</t>
    </rPh>
    <rPh sb="28" eb="29">
      <t>カン</t>
    </rPh>
    <rPh sb="37" eb="39">
      <t>センタク</t>
    </rPh>
    <rPh sb="39" eb="41">
      <t>ケイシキ</t>
    </rPh>
    <rPh sb="42" eb="44">
      <t>カイトウ</t>
    </rPh>
    <rPh sb="51" eb="53">
      <t>カイトウ</t>
    </rPh>
    <rPh sb="54" eb="55">
      <t>オオ</t>
    </rPh>
    <rPh sb="58" eb="60">
      <t>カダイ</t>
    </rPh>
    <rPh sb="65" eb="66">
      <t>オオ</t>
    </rPh>
    <rPh sb="67" eb="68">
      <t>ジュン</t>
    </rPh>
    <rPh sb="69" eb="71">
      <t>ユウセン</t>
    </rPh>
    <rPh sb="71" eb="73">
      <t>ジュンイ</t>
    </rPh>
    <phoneticPr fontId="4"/>
  </si>
  <si>
    <t>実施要綱４（１）ク（P.7～8）で定めるサービスについて、令和８年度内に、「ケアプランデータ連携システム」の利用を開始すること</t>
    <rPh sb="0" eb="2">
      <t>ジッシ</t>
    </rPh>
    <rPh sb="2" eb="4">
      <t>ヨウコウ</t>
    </rPh>
    <rPh sb="17" eb="18">
      <t>サダ</t>
    </rPh>
    <rPh sb="29" eb="31">
      <t>レイワ</t>
    </rPh>
    <rPh sb="32" eb="35">
      <t>ネンドナイ</t>
    </rPh>
    <rPh sb="46" eb="48">
      <t>レンケイ</t>
    </rPh>
    <rPh sb="54" eb="56">
      <t>リヨウ</t>
    </rPh>
    <rPh sb="57" eb="59">
      <t>カイシ</t>
    </rPh>
    <phoneticPr fontId="4"/>
  </si>
  <si>
    <t>②導入する介護テクノロジーと機種選定の理由</t>
    <rPh sb="1" eb="3">
      <t>ドウニュウ</t>
    </rPh>
    <rPh sb="5" eb="7">
      <t>カイゴ</t>
    </rPh>
    <rPh sb="14" eb="16">
      <t>キシュ</t>
    </rPh>
    <rPh sb="16" eb="18">
      <t>センテイ</t>
    </rPh>
    <rPh sb="19" eb="21">
      <t>リユウ</t>
    </rPh>
    <phoneticPr fontId="17"/>
  </si>
  <si>
    <t>導入機器：
選定理由：</t>
    <rPh sb="0" eb="2">
      <t>ドウニュウ</t>
    </rPh>
    <rPh sb="2" eb="4">
      <t>キキ</t>
    </rPh>
    <rPh sb="6" eb="8">
      <t>センテイ</t>
    </rPh>
    <rPh sb="8" eb="10">
      <t>リユウ</t>
    </rPh>
    <phoneticPr fontId="4"/>
  </si>
  <si>
    <r>
      <t xml:space="preserve">【優先順位１】
</t>
    </r>
    <r>
      <rPr>
        <sz val="11"/>
        <color rgb="FFFF0000"/>
        <rFont val="ＭＳ Ｐゴシック"/>
        <family val="3"/>
        <charset val="128"/>
        <scheme val="minor"/>
      </rPr>
      <t>夜間帯の転倒リスクが高い利用者の見守りに時間を要しており、巡回頻度の増加により職員の負担が増加している。利用者の安全確保と職員の負担軽減を両立できる方法を模索している。</t>
    </r>
    <rPh sb="1" eb="5">
      <t>ユウセンジュンイ</t>
    </rPh>
    <rPh sb="8" eb="10">
      <t>ヤカン</t>
    </rPh>
    <rPh sb="10" eb="11">
      <t>タイ</t>
    </rPh>
    <rPh sb="12" eb="14">
      <t>テントウ</t>
    </rPh>
    <rPh sb="18" eb="19">
      <t>タカ</t>
    </rPh>
    <rPh sb="20" eb="23">
      <t>リヨウシャ</t>
    </rPh>
    <rPh sb="24" eb="26">
      <t>ミマモ</t>
    </rPh>
    <rPh sb="28" eb="30">
      <t>ジカン</t>
    </rPh>
    <rPh sb="31" eb="32">
      <t>ヨウ</t>
    </rPh>
    <rPh sb="37" eb="39">
      <t>ジュンカイ</t>
    </rPh>
    <rPh sb="39" eb="41">
      <t>ヒンド</t>
    </rPh>
    <rPh sb="42" eb="44">
      <t>ゾウカ</t>
    </rPh>
    <rPh sb="47" eb="49">
      <t>ショクイン</t>
    </rPh>
    <rPh sb="50" eb="52">
      <t>フタン</t>
    </rPh>
    <rPh sb="53" eb="55">
      <t>ゾウカ</t>
    </rPh>
    <rPh sb="60" eb="63">
      <t>リヨウシャ</t>
    </rPh>
    <rPh sb="64" eb="66">
      <t>アンゼン</t>
    </rPh>
    <rPh sb="66" eb="68">
      <t>カクホ</t>
    </rPh>
    <rPh sb="69" eb="71">
      <t>ショクイン</t>
    </rPh>
    <rPh sb="72" eb="74">
      <t>フタン</t>
    </rPh>
    <rPh sb="74" eb="76">
      <t>ケイゲン</t>
    </rPh>
    <rPh sb="77" eb="79">
      <t>リョウリツ</t>
    </rPh>
    <rPh sb="82" eb="84">
      <t>ホウホウ</t>
    </rPh>
    <rPh sb="85" eb="87">
      <t>モサク</t>
    </rPh>
    <phoneticPr fontId="4"/>
  </si>
  <si>
    <r>
      <t xml:space="preserve">【優先順位２】
</t>
    </r>
    <r>
      <rPr>
        <sz val="11"/>
        <color rgb="FFFF0000"/>
        <rFont val="ＭＳ Ｐゴシック"/>
        <family val="3"/>
        <charset val="128"/>
        <scheme val="minor"/>
      </rPr>
      <t>巡回中の職員を探す手間がかかり、業務効率が低下しているほか、緊急時に応援を呼ぶまで時間がかかってしまっており、利用者の安全確保にも影響している。</t>
    </r>
    <phoneticPr fontId="4"/>
  </si>
  <si>
    <r>
      <rPr>
        <sz val="11"/>
        <color theme="1"/>
        <rFont val="ＭＳ Ｐゴシック"/>
        <family val="3"/>
        <charset val="128"/>
        <scheme val="minor"/>
      </rPr>
      <t>導入機器：</t>
    </r>
    <r>
      <rPr>
        <sz val="11"/>
        <color rgb="FFFF0000"/>
        <rFont val="ＭＳ Ｐゴシック"/>
        <family val="3"/>
        <charset val="128"/>
        <scheme val="minor"/>
      </rPr>
      <t xml:space="preserve">見守り用センサー付きカメラ「○○」、インカム
</t>
    </r>
    <r>
      <rPr>
        <sz val="11"/>
        <color theme="1"/>
        <rFont val="ＭＳ Ｐゴシック"/>
        <family val="3"/>
        <charset val="128"/>
        <scheme val="minor"/>
      </rPr>
      <t>選定理由：</t>
    </r>
    <r>
      <rPr>
        <sz val="11"/>
        <color rgb="FFFF0000"/>
        <rFont val="ＭＳ Ｐゴシック"/>
        <family val="3"/>
        <charset val="128"/>
        <scheme val="minor"/>
      </rPr>
      <t>いくつかの見守りカメラを検討したが、上記「○○」は暗所でも誤検知が少なく、夜間の利用に適していると思い、導入済みの介護ソフトとも連携する点を評価して選定した。
インカムについては、バッテリー持続時間が長く、長時間装着しても耳が痛くなりにくい形状の、介護現場での長時間使用を想定された機種を選定した。</t>
    </r>
    <rPh sb="0" eb="2">
      <t>ドウニュウ</t>
    </rPh>
    <rPh sb="2" eb="4">
      <t>キキ</t>
    </rPh>
    <rPh sb="5" eb="7">
      <t>ミマモ</t>
    </rPh>
    <rPh sb="8" eb="9">
      <t>ヨウ</t>
    </rPh>
    <rPh sb="13" eb="14">
      <t>ツ</t>
    </rPh>
    <rPh sb="28" eb="30">
      <t>センテイ</t>
    </rPh>
    <rPh sb="30" eb="32">
      <t>リユウ</t>
    </rPh>
    <rPh sb="38" eb="40">
      <t>ミマモ</t>
    </rPh>
    <rPh sb="45" eb="47">
      <t>ケントウ</t>
    </rPh>
    <rPh sb="51" eb="53">
      <t>ジョウキ</t>
    </rPh>
    <rPh sb="58" eb="60">
      <t>アンショ</t>
    </rPh>
    <rPh sb="62" eb="65">
      <t>ゴケンチ</t>
    </rPh>
    <rPh sb="66" eb="67">
      <t>スク</t>
    </rPh>
    <rPh sb="70" eb="72">
      <t>ヤカン</t>
    </rPh>
    <rPh sb="73" eb="75">
      <t>リヨウ</t>
    </rPh>
    <rPh sb="76" eb="77">
      <t>テキ</t>
    </rPh>
    <rPh sb="82" eb="83">
      <t>オモ</t>
    </rPh>
    <rPh sb="85" eb="87">
      <t>ドウニュウ</t>
    </rPh>
    <rPh sb="87" eb="88">
      <t>ズ</t>
    </rPh>
    <rPh sb="90" eb="92">
      <t>カイゴ</t>
    </rPh>
    <rPh sb="97" eb="99">
      <t>レンケイ</t>
    </rPh>
    <rPh sb="101" eb="102">
      <t>テン</t>
    </rPh>
    <rPh sb="103" eb="105">
      <t>ヒョウカ</t>
    </rPh>
    <rPh sb="107" eb="109">
      <t>センテイ</t>
    </rPh>
    <rPh sb="128" eb="130">
      <t>ジゾク</t>
    </rPh>
    <rPh sb="130" eb="132">
      <t>ジカン</t>
    </rPh>
    <rPh sb="133" eb="134">
      <t>ナガ</t>
    </rPh>
    <rPh sb="136" eb="139">
      <t>チョウジカン</t>
    </rPh>
    <rPh sb="139" eb="141">
      <t>ソウチャク</t>
    </rPh>
    <rPh sb="144" eb="145">
      <t>ミミ</t>
    </rPh>
    <rPh sb="146" eb="147">
      <t>イタ</t>
    </rPh>
    <rPh sb="153" eb="155">
      <t>ケイジョウ</t>
    </rPh>
    <rPh sb="157" eb="159">
      <t>カイゴ</t>
    </rPh>
    <rPh sb="159" eb="161">
      <t>ゲンバ</t>
    </rPh>
    <rPh sb="163" eb="166">
      <t>チョウジカン</t>
    </rPh>
    <rPh sb="166" eb="168">
      <t>シヨウ</t>
    </rPh>
    <rPh sb="169" eb="171">
      <t>ソウテイ</t>
    </rPh>
    <rPh sb="174" eb="176">
      <t>キシュ</t>
    </rPh>
    <rPh sb="177" eb="179">
      <t>センテイ</t>
    </rPh>
    <phoneticPr fontId="4"/>
  </si>
  <si>
    <t>見守り機器の「○○」は、利用者の体動や呼吸の変化を自動で検知できるため、安心感があるとの意見が多かった。また、センサーがあることで、夜間の無駄な訪室を減らすことができるため、職員の負担軽減と利用者の安眠確保に対する期待の声も上がっている。
インカムについては、緊急時の連携を迅速に行えることを評価する声が多い一方、長時間着用することへの不安や、職員間で活用状況に差が生じることへの懸念の声も聞かれた。</t>
    <rPh sb="0" eb="2">
      <t>ミマモ</t>
    </rPh>
    <rPh sb="3" eb="5">
      <t>キキ</t>
    </rPh>
    <rPh sb="12" eb="15">
      <t>リヨウシャ</t>
    </rPh>
    <rPh sb="16" eb="18">
      <t>タイドウ</t>
    </rPh>
    <rPh sb="19" eb="21">
      <t>コキュウ</t>
    </rPh>
    <rPh sb="22" eb="24">
      <t>ヘンカ</t>
    </rPh>
    <rPh sb="25" eb="27">
      <t>ジドウ</t>
    </rPh>
    <rPh sb="28" eb="30">
      <t>ケンチ</t>
    </rPh>
    <rPh sb="36" eb="38">
      <t>アンシン</t>
    </rPh>
    <rPh sb="38" eb="39">
      <t>カン</t>
    </rPh>
    <rPh sb="44" eb="46">
      <t>イケン</t>
    </rPh>
    <rPh sb="47" eb="48">
      <t>オオ</t>
    </rPh>
    <rPh sb="66" eb="68">
      <t>ヤカン</t>
    </rPh>
    <rPh sb="69" eb="71">
      <t>ムダ</t>
    </rPh>
    <rPh sb="72" eb="73">
      <t>ホウ</t>
    </rPh>
    <rPh sb="73" eb="74">
      <t>シツ</t>
    </rPh>
    <rPh sb="75" eb="76">
      <t>ヘ</t>
    </rPh>
    <rPh sb="87" eb="89">
      <t>ショクイン</t>
    </rPh>
    <rPh sb="90" eb="92">
      <t>フタン</t>
    </rPh>
    <rPh sb="92" eb="94">
      <t>ケイゲン</t>
    </rPh>
    <rPh sb="95" eb="98">
      <t>リヨウシャ</t>
    </rPh>
    <rPh sb="99" eb="101">
      <t>アンミン</t>
    </rPh>
    <rPh sb="101" eb="103">
      <t>カクホ</t>
    </rPh>
    <rPh sb="104" eb="105">
      <t>タイ</t>
    </rPh>
    <rPh sb="107" eb="109">
      <t>キタイ</t>
    </rPh>
    <rPh sb="110" eb="111">
      <t>コエ</t>
    </rPh>
    <rPh sb="112" eb="113">
      <t>ア</t>
    </rPh>
    <rPh sb="130" eb="133">
      <t>キンキュウジ</t>
    </rPh>
    <rPh sb="134" eb="136">
      <t>レンケイ</t>
    </rPh>
    <rPh sb="137" eb="139">
      <t>ジンソク</t>
    </rPh>
    <rPh sb="140" eb="141">
      <t>オコナ</t>
    </rPh>
    <rPh sb="146" eb="148">
      <t>ヒョウカ</t>
    </rPh>
    <rPh sb="150" eb="151">
      <t>コエ</t>
    </rPh>
    <rPh sb="152" eb="153">
      <t>オオ</t>
    </rPh>
    <rPh sb="154" eb="156">
      <t>イッポウ</t>
    </rPh>
    <rPh sb="157" eb="160">
      <t>チョウジカン</t>
    </rPh>
    <rPh sb="160" eb="162">
      <t>チャクヨウ</t>
    </rPh>
    <rPh sb="168" eb="170">
      <t>フアン</t>
    </rPh>
    <rPh sb="172" eb="174">
      <t>ショクイン</t>
    </rPh>
    <rPh sb="174" eb="175">
      <t>カン</t>
    </rPh>
    <rPh sb="176" eb="178">
      <t>カツヨウ</t>
    </rPh>
    <rPh sb="178" eb="180">
      <t>ジョウキョウ</t>
    </rPh>
    <rPh sb="181" eb="182">
      <t>サ</t>
    </rPh>
    <rPh sb="183" eb="184">
      <t>ショウ</t>
    </rPh>
    <rPh sb="190" eb="192">
      <t>ケネン</t>
    </rPh>
    <rPh sb="193" eb="194">
      <t>コエ</t>
    </rPh>
    <rPh sb="195" eb="196">
      <t>キ</t>
    </rPh>
    <phoneticPr fontId="4"/>
  </si>
  <si>
    <t>③導入による業務改
　 善成果</t>
    <rPh sb="1" eb="3">
      <t>ドウニュウ</t>
    </rPh>
    <rPh sb="6" eb="8">
      <t>ギョウム</t>
    </rPh>
    <rPh sb="8" eb="9">
      <t>カイ</t>
    </rPh>
    <rPh sb="12" eb="13">
      <t>ゼン</t>
    </rPh>
    <rPh sb="13" eb="15">
      <t>セイカ</t>
    </rPh>
    <phoneticPr fontId="17"/>
  </si>
  <si>
    <t>②導入する介護テクノ
   ロジーと機種選定の
   理由</t>
    <rPh sb="1" eb="3">
      <t>ドウニュウ</t>
    </rPh>
    <rPh sb="5" eb="7">
      <t>カイゴ</t>
    </rPh>
    <rPh sb="18" eb="20">
      <t>キシュ</t>
    </rPh>
    <rPh sb="20" eb="22">
      <t>センテイ</t>
    </rPh>
    <rPh sb="27" eb="29">
      <t>リユウ</t>
    </rPh>
    <phoneticPr fontId="17"/>
  </si>
  <si>
    <r>
      <t xml:space="preserve">【当該補助金による導入】
</t>
    </r>
    <r>
      <rPr>
        <sz val="11"/>
        <color rgb="FFFF0000"/>
        <rFont val="ＭＳ Ｐゴシック"/>
        <family val="3"/>
        <charset val="128"/>
        <scheme val="minor"/>
      </rPr>
      <t>・介護ソフト「○○」（令和６年度）
・タブレット端末５台（令和６年度）</t>
    </r>
    <rPh sb="1" eb="6">
      <t>トウガイホジョキン</t>
    </rPh>
    <rPh sb="9" eb="11">
      <t>ドウニュウ</t>
    </rPh>
    <rPh sb="14" eb="16">
      <t>カイゴ</t>
    </rPh>
    <rPh sb="24" eb="26">
      <t>レイワ</t>
    </rPh>
    <rPh sb="27" eb="29">
      <t>ネンド</t>
    </rPh>
    <rPh sb="37" eb="39">
      <t>タンマツ</t>
    </rPh>
    <rPh sb="40" eb="41">
      <t>ダイ</t>
    </rPh>
    <phoneticPr fontId="4"/>
  </si>
  <si>
    <r>
      <t xml:space="preserve">【その他補助金等による導入】
</t>
    </r>
    <r>
      <rPr>
        <sz val="11"/>
        <color rgb="FFFF0000"/>
        <rFont val="ＭＳ Ｐゴシック"/>
        <family val="3"/>
        <charset val="128"/>
        <scheme val="minor"/>
      </rPr>
      <t>・床走行式リフト「〇〇」
　（令和５年度：（兵庫県）大規模修繕の際に併せて行う介護ロボット・ICTの導入支援）
・清掃ロボット「〇〇」（令和７年度：（中小企業庁）中小企業省力化投資補助金）</t>
    </r>
    <rPh sb="3" eb="4">
      <t>タ</t>
    </rPh>
    <rPh sb="4" eb="7">
      <t>ホジョキン</t>
    </rPh>
    <rPh sb="7" eb="8">
      <t>トウ</t>
    </rPh>
    <rPh sb="11" eb="13">
      <t>ドウニュウ</t>
    </rPh>
    <rPh sb="30" eb="32">
      <t>レイワ</t>
    </rPh>
    <rPh sb="33" eb="35">
      <t>ネンド</t>
    </rPh>
    <rPh sb="37" eb="40">
      <t>ヒョウゴケン</t>
    </rPh>
    <rPh sb="83" eb="85">
      <t>レイワ</t>
    </rPh>
    <rPh sb="86" eb="88">
      <t>ネンド</t>
    </rPh>
    <rPh sb="90" eb="95">
      <t>チュウショウキギョウチョウ</t>
    </rPh>
    <phoneticPr fontId="4"/>
  </si>
  <si>
    <t>令和６年度の補助事業により導入して以来、介護記録、情報共有、請求業務を一気通貫で行っている。介護記録を取る際には、タブレット端末への手入力や介護ソフトの音声入力機能を用いることで、その場で記録を取ることができ、情報共有の迅速化や業務効率化につながっている。また、操作に不安がある職員や新入職員に向けて定期的に研修を実施し、運用の安定化を図っている。
移乗リフトは、自力での立ち上がりが困難な利用者約15名に活用している。リフトの未使用職員をなくし、すべての職員が一定水準の操作スキルを習得するため、研修を実施した。</t>
    <rPh sb="0" eb="2">
      <t>レイワ</t>
    </rPh>
    <rPh sb="3" eb="5">
      <t>ネンド</t>
    </rPh>
    <rPh sb="6" eb="8">
      <t>ホジョ</t>
    </rPh>
    <rPh sb="8" eb="10">
      <t>ジギョウ</t>
    </rPh>
    <rPh sb="13" eb="15">
      <t>ドウニュウ</t>
    </rPh>
    <rPh sb="17" eb="19">
      <t>イライ</t>
    </rPh>
    <rPh sb="20" eb="22">
      <t>カイゴ</t>
    </rPh>
    <rPh sb="22" eb="24">
      <t>キロク</t>
    </rPh>
    <rPh sb="25" eb="27">
      <t>ジョウホウ</t>
    </rPh>
    <rPh sb="27" eb="29">
      <t>キョウユウ</t>
    </rPh>
    <rPh sb="30" eb="32">
      <t>セイキュウ</t>
    </rPh>
    <rPh sb="32" eb="34">
      <t>ギョウム</t>
    </rPh>
    <rPh sb="35" eb="39">
      <t>イッキツウカン</t>
    </rPh>
    <rPh sb="40" eb="41">
      <t>オコナ</t>
    </rPh>
    <rPh sb="46" eb="48">
      <t>カイゴ</t>
    </rPh>
    <rPh sb="48" eb="50">
      <t>キロク</t>
    </rPh>
    <rPh sb="51" eb="52">
      <t>ト</t>
    </rPh>
    <rPh sb="53" eb="54">
      <t>サイ</t>
    </rPh>
    <rPh sb="62" eb="64">
      <t>タンマツ</t>
    </rPh>
    <rPh sb="66" eb="67">
      <t>テ</t>
    </rPh>
    <rPh sb="67" eb="69">
      <t>ニュウリョク</t>
    </rPh>
    <rPh sb="70" eb="72">
      <t>カイゴ</t>
    </rPh>
    <rPh sb="76" eb="78">
      <t>オンセイ</t>
    </rPh>
    <rPh sb="78" eb="80">
      <t>ニュウリョク</t>
    </rPh>
    <rPh sb="80" eb="82">
      <t>キノウ</t>
    </rPh>
    <rPh sb="83" eb="84">
      <t>モチ</t>
    </rPh>
    <rPh sb="92" eb="93">
      <t>バ</t>
    </rPh>
    <rPh sb="94" eb="96">
      <t>キロク</t>
    </rPh>
    <rPh sb="97" eb="98">
      <t>ト</t>
    </rPh>
    <rPh sb="105" eb="107">
      <t>ジョウホウ</t>
    </rPh>
    <rPh sb="107" eb="109">
      <t>キョウユウ</t>
    </rPh>
    <rPh sb="110" eb="113">
      <t>ジンソクカ</t>
    </rPh>
    <rPh sb="114" eb="116">
      <t>ギョウム</t>
    </rPh>
    <rPh sb="116" eb="119">
      <t>コウリツカ</t>
    </rPh>
    <rPh sb="131" eb="133">
      <t>ソウサ</t>
    </rPh>
    <rPh sb="134" eb="136">
      <t>フアン</t>
    </rPh>
    <rPh sb="139" eb="141">
      <t>ショクイン</t>
    </rPh>
    <rPh sb="142" eb="144">
      <t>シンニュウ</t>
    </rPh>
    <rPh sb="144" eb="146">
      <t>ショクイン</t>
    </rPh>
    <rPh sb="147" eb="148">
      <t>ム</t>
    </rPh>
    <rPh sb="150" eb="153">
      <t>テイキテキ</t>
    </rPh>
    <rPh sb="175" eb="177">
      <t>イジョウ</t>
    </rPh>
    <rPh sb="192" eb="194">
      <t>コンナン</t>
    </rPh>
    <rPh sb="195" eb="198">
      <t>リヨウシャ</t>
    </rPh>
    <rPh sb="198" eb="199">
      <t>ヤク</t>
    </rPh>
    <rPh sb="201" eb="202">
      <t>メイ</t>
    </rPh>
    <rPh sb="203" eb="205">
      <t>カツヨウ</t>
    </rPh>
    <phoneticPr fontId="4"/>
  </si>
  <si>
    <r>
      <t xml:space="preserve">【優先順位３】
</t>
    </r>
    <r>
      <rPr>
        <sz val="11"/>
        <color rgb="FFFF0000"/>
        <rFont val="ＭＳ Ｐゴシック"/>
        <family val="3"/>
        <charset val="128"/>
        <scheme val="minor"/>
      </rPr>
      <t>利用者の身体状況が多様化し、入浴時の移乗や洗身に時間を要しており、職員の負担が増大している。</t>
    </r>
    <rPh sb="1" eb="5">
      <t>ユウセンジュンイ</t>
    </rPh>
    <rPh sb="8" eb="11">
      <t>リヨウシャ</t>
    </rPh>
    <rPh sb="12" eb="14">
      <t>シンタイ</t>
    </rPh>
    <rPh sb="14" eb="16">
      <t>ジョウキョウ</t>
    </rPh>
    <rPh sb="17" eb="20">
      <t>タヨウカ</t>
    </rPh>
    <rPh sb="22" eb="24">
      <t>ニュウヨク</t>
    </rPh>
    <rPh sb="24" eb="25">
      <t>ジ</t>
    </rPh>
    <rPh sb="26" eb="28">
      <t>イジョウ</t>
    </rPh>
    <rPh sb="29" eb="31">
      <t>センシン</t>
    </rPh>
    <rPh sb="32" eb="34">
      <t>ジカン</t>
    </rPh>
    <rPh sb="35" eb="36">
      <t>ヨウ</t>
    </rPh>
    <rPh sb="41" eb="43">
      <t>ショクイン</t>
    </rPh>
    <rPh sb="44" eb="46">
      <t>フタン</t>
    </rPh>
    <rPh sb="47" eb="49">
      <t>ゾウダイ</t>
    </rPh>
    <phoneticPr fontId="4"/>
  </si>
  <si>
    <t>・センサー、カメラについては、利用前・後に職員向けの研修会を実施する。利用者それぞれの状況に応じた設定を行う必要があるため、設定方法や項目等を職員に理解してもらう。導入後は運用を進めながら、適宜設定の調整を行い、機器活用マニュアルを作成するなど、見守りの質向上と業務効率化につなげていく。
・インカムについては、導入前に現場職員の意見も踏まえつつ、使用に関するルールを決める。</t>
    <rPh sb="15" eb="17">
      <t>リヨウ</t>
    </rPh>
    <rPh sb="17" eb="18">
      <t>マエ</t>
    </rPh>
    <rPh sb="19" eb="20">
      <t>ゴ</t>
    </rPh>
    <rPh sb="21" eb="23">
      <t>ショクイン</t>
    </rPh>
    <rPh sb="23" eb="24">
      <t>ム</t>
    </rPh>
    <rPh sb="30" eb="32">
      <t>ジッシ</t>
    </rPh>
    <rPh sb="35" eb="38">
      <t>リヨウシャ</t>
    </rPh>
    <rPh sb="43" eb="45">
      <t>ジョウキョウ</t>
    </rPh>
    <rPh sb="46" eb="47">
      <t>オウ</t>
    </rPh>
    <rPh sb="49" eb="51">
      <t>セッテイ</t>
    </rPh>
    <rPh sb="52" eb="53">
      <t>オコナ</t>
    </rPh>
    <rPh sb="54" eb="56">
      <t>ヒツヨウ</t>
    </rPh>
    <rPh sb="62" eb="64">
      <t>セッテイ</t>
    </rPh>
    <rPh sb="82" eb="84">
      <t>ドウニュウ</t>
    </rPh>
    <rPh sb="84" eb="85">
      <t>ゴ</t>
    </rPh>
    <rPh sb="86" eb="88">
      <t>ウンヨウ</t>
    </rPh>
    <rPh sb="89" eb="90">
      <t>スス</t>
    </rPh>
    <rPh sb="95" eb="97">
      <t>テキギ</t>
    </rPh>
    <rPh sb="97" eb="99">
      <t>セッテイ</t>
    </rPh>
    <rPh sb="100" eb="102">
      <t>チョウセイ</t>
    </rPh>
    <rPh sb="103" eb="104">
      <t>オコナ</t>
    </rPh>
    <rPh sb="106" eb="110">
      <t>キキカツヨウ</t>
    </rPh>
    <rPh sb="116" eb="118">
      <t>サクセイ</t>
    </rPh>
    <rPh sb="123" eb="125">
      <t>ミマモ</t>
    </rPh>
    <rPh sb="127" eb="128">
      <t>シツ</t>
    </rPh>
    <rPh sb="128" eb="130">
      <t>コウジョウ</t>
    </rPh>
    <rPh sb="131" eb="133">
      <t>ギョウム</t>
    </rPh>
    <rPh sb="133" eb="136">
      <t>コウリツカ</t>
    </rPh>
    <rPh sb="156" eb="158">
      <t>ドウニュウ</t>
    </rPh>
    <rPh sb="158" eb="159">
      <t>マエ</t>
    </rPh>
    <rPh sb="160" eb="162">
      <t>ゲンバ</t>
    </rPh>
    <rPh sb="162" eb="164">
      <t>ショクイン</t>
    </rPh>
    <rPh sb="165" eb="167">
      <t>イケン</t>
    </rPh>
    <rPh sb="168" eb="169">
      <t>フ</t>
    </rPh>
    <rPh sb="174" eb="176">
      <t>シヨウ</t>
    </rPh>
    <rPh sb="177" eb="178">
      <t>カン</t>
    </rPh>
    <rPh sb="184" eb="185">
      <t>キ</t>
    </rPh>
    <phoneticPr fontId="4"/>
  </si>
  <si>
    <t>介護ソフトの導入以前は、記録内容を手書きでメモし、それをパソコンに転記していた。
導入後は転記を行う必要がなく、その場で入力を行えるようになったため、１回あたり〇分程度かかっていた記録時間を削減することができ、また転記ミスを防ぐこともできている。
リフト導入後、職員の腰痛発生率が３割減少し、利用者からも安心して移乗できると好評を得ている。リフト使用前後で身体的負担感をアンケート調査した結果を以下に示す。
・使用前の負担感：とても負担が強い　２０名、　負担が強い　１５名、　少し負担がある　１０名　全く負担はない　５名
・使用後の負担感：とても負担が強い　５名、　負担が強い１０名、　少し負担がある　２名、　全く負担はない　１５名</t>
    <rPh sb="173" eb="175">
      <t>シヨウ</t>
    </rPh>
    <rPh sb="175" eb="177">
      <t>ゼンゴ</t>
    </rPh>
    <rPh sb="178" eb="181">
      <t>シンタイテキ</t>
    </rPh>
    <rPh sb="181" eb="184">
      <t>フタンカン</t>
    </rPh>
    <rPh sb="190" eb="192">
      <t>チョウサ</t>
    </rPh>
    <rPh sb="194" eb="196">
      <t>ケッカ</t>
    </rPh>
    <rPh sb="197" eb="199">
      <t>イカ</t>
    </rPh>
    <rPh sb="200" eb="201">
      <t>シメ</t>
    </rPh>
    <rPh sb="205" eb="207">
      <t>シヨウ</t>
    </rPh>
    <rPh sb="207" eb="208">
      <t>マエ</t>
    </rPh>
    <rPh sb="209" eb="212">
      <t>フタンカン</t>
    </rPh>
    <rPh sb="216" eb="218">
      <t>フタン</t>
    </rPh>
    <rPh sb="219" eb="220">
      <t>ツヨ</t>
    </rPh>
    <rPh sb="224" eb="225">
      <t>メイ</t>
    </rPh>
    <rPh sb="227" eb="229">
      <t>フタン</t>
    </rPh>
    <rPh sb="230" eb="231">
      <t>ツヨ</t>
    </rPh>
    <rPh sb="235" eb="236">
      <t>メイ</t>
    </rPh>
    <rPh sb="238" eb="239">
      <t>スコ</t>
    </rPh>
    <rPh sb="240" eb="242">
      <t>フタン</t>
    </rPh>
    <rPh sb="248" eb="249">
      <t>メイ</t>
    </rPh>
    <rPh sb="250" eb="251">
      <t>マッタ</t>
    </rPh>
    <rPh sb="252" eb="254">
      <t>フタン</t>
    </rPh>
    <rPh sb="259" eb="260">
      <t>メイ</t>
    </rPh>
    <rPh sb="262" eb="265">
      <t>シヨウゴ</t>
    </rPh>
    <rPh sb="266" eb="269">
      <t>フタンカン</t>
    </rPh>
    <rPh sb="273" eb="275">
      <t>フタン</t>
    </rPh>
    <rPh sb="276" eb="277">
      <t>ツヨ</t>
    </rPh>
    <rPh sb="280" eb="281">
      <t>メイ</t>
    </rPh>
    <rPh sb="283" eb="285">
      <t>フタン</t>
    </rPh>
    <rPh sb="286" eb="287">
      <t>ツヨ</t>
    </rPh>
    <rPh sb="290" eb="291">
      <t>メイ</t>
    </rPh>
    <rPh sb="293" eb="294">
      <t>スコ</t>
    </rPh>
    <rPh sb="295" eb="297">
      <t>フタン</t>
    </rPh>
    <rPh sb="302" eb="303">
      <t>メイ</t>
    </rPh>
    <rPh sb="305" eb="306">
      <t>マッタ</t>
    </rPh>
    <rPh sb="307" eb="309">
      <t>フタン</t>
    </rPh>
    <rPh sb="315" eb="316">
      <t>メイ</t>
    </rPh>
    <phoneticPr fontId="4"/>
  </si>
  <si>
    <t>夜間の巡回頻度を現状の１時間に１度から３時間に１度に削減する一方で、夜間の転倒インシデントを年間１０件から７件以下に減少させる。巡回記録とアラート履歴、事故報告書を照合し、定期的に効果の測定を行う。
導入前後で職員アンケートを行い、主観的な負担感の調査と訪室回数のカウントを行う。
インカムについては、毎日すべての職員が装着しているか確認し、アンケートにて活用状況を調査する。</t>
    <rPh sb="0" eb="2">
      <t>ヤカン</t>
    </rPh>
    <rPh sb="3" eb="5">
      <t>ジュンカイ</t>
    </rPh>
    <rPh sb="5" eb="7">
      <t>ヒンド</t>
    </rPh>
    <rPh sb="8" eb="10">
      <t>ゲンジョウ</t>
    </rPh>
    <rPh sb="12" eb="14">
      <t>ジカン</t>
    </rPh>
    <rPh sb="16" eb="17">
      <t>ド</t>
    </rPh>
    <rPh sb="20" eb="22">
      <t>ジカン</t>
    </rPh>
    <rPh sb="24" eb="25">
      <t>ド</t>
    </rPh>
    <rPh sb="26" eb="28">
      <t>サクゲン</t>
    </rPh>
    <rPh sb="30" eb="32">
      <t>イッポウ</t>
    </rPh>
    <rPh sb="34" eb="36">
      <t>ヤカン</t>
    </rPh>
    <rPh sb="37" eb="39">
      <t>テントウ</t>
    </rPh>
    <rPh sb="46" eb="48">
      <t>ネンカン</t>
    </rPh>
    <rPh sb="50" eb="51">
      <t>ケン</t>
    </rPh>
    <rPh sb="54" eb="57">
      <t>ケンイカ</t>
    </rPh>
    <rPh sb="58" eb="60">
      <t>ゲンショウ</t>
    </rPh>
    <rPh sb="64" eb="66">
      <t>ジュンカイ</t>
    </rPh>
    <rPh sb="66" eb="68">
      <t>キロク</t>
    </rPh>
    <rPh sb="73" eb="75">
      <t>リレキ</t>
    </rPh>
    <rPh sb="76" eb="78">
      <t>ジコ</t>
    </rPh>
    <rPh sb="78" eb="80">
      <t>ホウコク</t>
    </rPh>
    <rPh sb="80" eb="81">
      <t>ショ</t>
    </rPh>
    <rPh sb="82" eb="84">
      <t>ショウゴウ</t>
    </rPh>
    <rPh sb="86" eb="89">
      <t>テイキテキ</t>
    </rPh>
    <rPh sb="90" eb="92">
      <t>コウカ</t>
    </rPh>
    <rPh sb="93" eb="95">
      <t>ソクテイ</t>
    </rPh>
    <rPh sb="96" eb="97">
      <t>オコナ</t>
    </rPh>
    <rPh sb="100" eb="102">
      <t>ドウニュウ</t>
    </rPh>
    <rPh sb="102" eb="104">
      <t>ゼンゴ</t>
    </rPh>
    <rPh sb="105" eb="107">
      <t>ショクイン</t>
    </rPh>
    <rPh sb="113" eb="114">
      <t>オコナ</t>
    </rPh>
    <rPh sb="116" eb="119">
      <t>シュカンテキ</t>
    </rPh>
    <rPh sb="120" eb="123">
      <t>フタンカン</t>
    </rPh>
    <rPh sb="124" eb="126">
      <t>チョウサ</t>
    </rPh>
    <rPh sb="127" eb="128">
      <t>ホウ</t>
    </rPh>
    <rPh sb="128" eb="129">
      <t>シツ</t>
    </rPh>
    <rPh sb="129" eb="131">
      <t>カイスウ</t>
    </rPh>
    <rPh sb="137" eb="138">
      <t>オコナ</t>
    </rPh>
    <rPh sb="151" eb="153">
      <t>マイニチ</t>
    </rPh>
    <rPh sb="157" eb="159">
      <t>ショクイン</t>
    </rPh>
    <rPh sb="160" eb="162">
      <t>ソウチャク</t>
    </rPh>
    <rPh sb="167" eb="169">
      <t>カクニン</t>
    </rPh>
    <rPh sb="178" eb="180">
      <t>カツヨウ</t>
    </rPh>
    <rPh sb="180" eb="182">
      <t>ジョウキョウ</t>
    </rPh>
    <rPh sb="183" eb="185">
      <t>チョウサ</t>
    </rPh>
    <phoneticPr fontId="4"/>
  </si>
  <si>
    <t>介護業務支援（インカムを除く）</t>
    <rPh sb="0" eb="2">
      <t>カイゴ</t>
    </rPh>
    <rPh sb="2" eb="4">
      <t>ギョウム</t>
    </rPh>
    <rPh sb="4" eb="6">
      <t>シエン</t>
    </rPh>
    <rPh sb="12" eb="13">
      <t>ノゾ</t>
    </rPh>
    <phoneticPr fontId="4"/>
  </si>
  <si>
    <t>介護業務支援(インカム)</t>
    <rPh sb="0" eb="2">
      <t>カイゴ</t>
    </rPh>
    <rPh sb="2" eb="4">
      <t>ギョウム</t>
    </rPh>
    <rPh sb="4" eb="6">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</si>
</sst>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411]ggge&quot;年&quot;m&quot;月&quot;d&quot;日&quot;;@"/>
    <numFmt numFmtId="178" formatCode="#,##0_);[Red]\(#,##0\)"/>
    <numFmt numFmtId="179" formatCode="00000"/>
    <numFmt numFmtId="180" formatCode="000000"/>
  </numFmts>
  <fonts count="53">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sz val="1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6"/>
      <name val="ＭＳ Ｐ明朝"/>
      <family val="1"/>
      <charset val="128"/>
    </font>
    <font>
      <sz val="11"/>
      <name val="平成角ゴシック"/>
      <family val="3"/>
      <charset val="128"/>
    </font>
    <font>
      <b/>
      <sz val="18"/>
      <color rgb="FFFF0000"/>
      <name val="平成角ゴシック"/>
      <family val="3"/>
      <charset val="128"/>
    </font>
    <font>
      <b/>
      <sz val="24"/>
      <name val="平成角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2"/>
      <scheme val="minor"/>
    </font>
    <font>
      <sz val="14"/>
      <name val="ＭＳ 明朝"/>
      <family val="1"/>
      <charset val="128"/>
    </font>
    <font>
      <sz val="6"/>
      <name val="ＭＳ Ｐゴシック"/>
      <family val="2"/>
      <charset val="128"/>
      <scheme val="minor"/>
    </font>
    <font>
      <b/>
      <sz val="14"/>
      <color theme="1"/>
      <name val="ＭＳ Ｐゴシック"/>
      <family val="3"/>
      <charset val="128"/>
    </font>
    <font>
      <sz val="20"/>
      <color theme="1"/>
      <name val="ＭＳ Ｐゴシック"/>
      <family val="3"/>
      <charset val="128"/>
    </font>
    <font>
      <sz val="9"/>
      <color theme="1"/>
      <name val="ＭＳ Ｐゴシック"/>
      <family val="3"/>
      <charset val="128"/>
    </font>
    <font>
      <sz val="9"/>
      <name val="ＭＳ Ｐ明朝"/>
      <family val="1"/>
      <charset val="128"/>
    </font>
    <font>
      <sz val="16"/>
      <color theme="0"/>
      <name val="Meiryo UI"/>
      <family val="3"/>
      <charset val="128"/>
    </font>
    <font>
      <sz val="20"/>
      <name val="ＭＳ Ｐゴシック"/>
      <family val="3"/>
      <charset val="128"/>
    </font>
    <font>
      <sz val="14"/>
      <color theme="1"/>
      <name val="ＭＳ Ｐゴシック"/>
      <family val="3"/>
      <charset val="128"/>
    </font>
    <font>
      <b/>
      <sz val="22"/>
      <name val="ＭＳ Ｐゴシック"/>
      <family val="3"/>
      <charset val="128"/>
    </font>
    <font>
      <b/>
      <sz val="11"/>
      <color theme="1"/>
      <name val="ＭＳ Ｐゴシック"/>
      <family val="3"/>
      <charset val="128"/>
    </font>
    <font>
      <sz val="11"/>
      <color theme="1"/>
      <name val="ＭＳ Ｐゴシック"/>
      <family val="3"/>
      <charset val="128"/>
    </font>
    <font>
      <sz val="18"/>
      <color theme="1"/>
      <name val="ＭＳ Ｐゴシック"/>
      <family val="3"/>
      <charset val="128"/>
      <scheme val="minor"/>
    </font>
    <font>
      <sz val="14"/>
      <color theme="1"/>
      <name val="ＭＳ Ｐゴシック"/>
      <family val="2"/>
      <charset val="128"/>
      <scheme val="minor"/>
    </font>
    <font>
      <b/>
      <sz val="12"/>
      <color rgb="FF000000"/>
      <name val="ＭＳ 明朝"/>
      <family val="1"/>
      <charset val="128"/>
    </font>
    <font>
      <sz val="11"/>
      <color theme="3" tint="0.39997558519241921"/>
      <name val="ＭＳ Ｐゴシック"/>
      <family val="3"/>
      <charset val="128"/>
    </font>
    <font>
      <sz val="12"/>
      <color theme="3" tint="0.39997558519241921"/>
      <name val="ＭＳ Ｐゴシック"/>
      <family val="3"/>
      <charset val="128"/>
    </font>
    <font>
      <b/>
      <sz val="18"/>
      <color theme="1"/>
      <name val="ＭＳ Ｐゴシック"/>
      <family val="3"/>
      <charset val="128"/>
    </font>
    <font>
      <sz val="11"/>
      <color theme="1"/>
      <name val="ＭＳ Ｐ明朝"/>
      <family val="1"/>
      <charset val="128"/>
    </font>
    <font>
      <sz val="14"/>
      <name val="ＭＳ Ｐ明朝"/>
      <family val="1"/>
      <charset val="128"/>
    </font>
    <font>
      <sz val="33"/>
      <name val="ＭＳ Ｐゴシック"/>
      <family val="3"/>
      <charset val="128"/>
    </font>
    <font>
      <b/>
      <sz val="26"/>
      <color theme="1"/>
      <name val="ＭＳ Ｐゴシック"/>
      <family val="3"/>
      <charset val="128"/>
    </font>
    <font>
      <sz val="18"/>
      <color rgb="FFFF0000"/>
      <name val="ＭＳ Ｐゴシック"/>
      <family val="3"/>
      <charset val="128"/>
    </font>
    <font>
      <sz val="18"/>
      <color rgb="FFC00000"/>
      <name val="ＭＳ Ｐゴシック"/>
      <family val="3"/>
      <charset val="128"/>
    </font>
    <font>
      <sz val="18"/>
      <color theme="1"/>
      <name val="ＭＳ Ｐゴシック"/>
      <family val="3"/>
      <charset val="128"/>
    </font>
    <font>
      <sz val="20"/>
      <color rgb="FFFF0000"/>
      <name val="平成角ゴシック"/>
      <family val="3"/>
      <charset val="128"/>
    </font>
    <font>
      <sz val="18"/>
      <name val="ＭＳ Ｐゴシック"/>
      <family val="3"/>
      <charset val="128"/>
    </font>
    <font>
      <sz val="20"/>
      <color theme="1"/>
      <name val="ＭＳ ゴシック"/>
      <family val="3"/>
      <charset val="128"/>
    </font>
    <font>
      <sz val="20"/>
      <name val="ＭＳ Ｐゴシック"/>
      <family val="3"/>
      <charset val="128"/>
      <scheme val="minor"/>
    </font>
    <font>
      <sz val="20"/>
      <name val="ＭＳ Ｐゴシック"/>
      <family val="3"/>
      <charset val="128"/>
      <scheme val="major"/>
    </font>
    <font>
      <sz val="20"/>
      <name val="平成角ゴシック"/>
      <family val="3"/>
      <charset val="128"/>
    </font>
    <font>
      <sz val="24"/>
      <name val="ＭＳ Ｐゴシック"/>
      <family val="3"/>
      <charset val="128"/>
    </font>
    <font>
      <strike/>
      <sz val="14"/>
      <color rgb="FFFF0000"/>
      <name val="ＭＳ Ｐゴシック"/>
      <family val="3"/>
      <charset val="128"/>
    </font>
    <font>
      <sz val="9"/>
      <color rgb="FF000000"/>
      <name val="Meiryo UI"/>
      <family val="3"/>
      <charset val="128"/>
    </font>
    <font>
      <sz val="11"/>
      <color rgb="FFFF0000"/>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s>
  <fills count="14">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rgb="FFFFFFCC"/>
        <bgColor indexed="64"/>
      </patternFill>
    </fill>
    <fill>
      <patternFill patternType="solid">
        <fgColor theme="4" tint="0.59999389629810485"/>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CCFF"/>
        <bgColor indexed="64"/>
      </patternFill>
    </fill>
    <fill>
      <patternFill patternType="solid">
        <fgColor rgb="FFFFC000"/>
        <bgColor indexed="64"/>
      </patternFill>
    </fill>
  </fills>
  <borders count="132">
    <border>
      <left/>
      <right/>
      <top/>
      <bottom/>
      <diagonal/>
    </border>
    <border>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thin">
        <color indexed="64"/>
      </left>
      <right style="medium">
        <color indexed="64"/>
      </right>
      <top style="thin">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diagonal style="thin">
        <color indexed="64"/>
      </diagonal>
    </border>
    <border diagonalUp="1">
      <left style="thin">
        <color indexed="64"/>
      </left>
      <right style="thin">
        <color indexed="64"/>
      </right>
      <top style="double">
        <color indexed="64"/>
      </top>
      <bottom style="double">
        <color indexed="64"/>
      </bottom>
      <diagonal style="thin">
        <color indexed="64"/>
      </diagonal>
    </border>
    <border>
      <left style="medium">
        <color indexed="64"/>
      </left>
      <right/>
      <top style="double">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medium">
        <color indexed="64"/>
      </bottom>
      <diagonal/>
    </border>
    <border diagonalUp="1">
      <left style="thin">
        <color indexed="64"/>
      </left>
      <right/>
      <top style="medium">
        <color indexed="64"/>
      </top>
      <bottom/>
      <diagonal style="thin">
        <color auto="1"/>
      </diagonal>
    </border>
    <border diagonalUp="1">
      <left style="thin">
        <color indexed="64"/>
      </left>
      <right/>
      <top/>
      <bottom/>
      <diagonal style="thin">
        <color indexed="64"/>
      </diagonal>
    </border>
    <border diagonalUp="1">
      <left style="thin">
        <color indexed="64"/>
      </left>
      <right style="thin">
        <color indexed="64"/>
      </right>
      <top/>
      <bottom/>
      <diagonal style="thin">
        <color indexed="64"/>
      </diagonal>
    </border>
    <border>
      <left/>
      <right/>
      <top style="medium">
        <color indexed="64"/>
      </top>
      <bottom style="thin">
        <color indexed="64"/>
      </bottom>
      <diagonal/>
    </border>
    <border>
      <left/>
      <right/>
      <top style="thin">
        <color indexed="64"/>
      </top>
      <bottom style="double">
        <color indexed="64"/>
      </bottom>
      <diagonal/>
    </border>
    <border diagonalUp="1">
      <left style="thin">
        <color indexed="64"/>
      </left>
      <right style="thin">
        <color indexed="64"/>
      </right>
      <top/>
      <bottom style="double">
        <color indexed="64"/>
      </bottom>
      <diagonal style="thin">
        <color indexed="64"/>
      </diagonal>
    </border>
    <border diagonalUp="1">
      <left style="thin">
        <color indexed="64"/>
      </left>
      <right/>
      <top/>
      <bottom style="double">
        <color indexed="64"/>
      </bottom>
      <diagonal style="thin">
        <color indexed="64"/>
      </diagonal>
    </border>
    <border diagonalUp="1">
      <left style="thin">
        <color indexed="64"/>
      </left>
      <right/>
      <top/>
      <bottom style="medium">
        <color indexed="64"/>
      </bottom>
      <diagonal style="thin">
        <color indexed="64"/>
      </diagonal>
    </border>
    <border>
      <left style="double">
        <color indexed="64"/>
      </left>
      <right style="medium">
        <color indexed="64"/>
      </right>
      <top style="double">
        <color indexed="64"/>
      </top>
      <bottom style="medium">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medium">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style="thin">
        <color indexed="64"/>
      </left>
      <right/>
      <top style="double">
        <color indexed="64"/>
      </top>
      <bottom style="double">
        <color indexed="64"/>
      </bottom>
      <diagonal style="thin">
        <color indexed="64"/>
      </diagonal>
    </border>
    <border>
      <left style="medium">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indexed="64"/>
      </left>
      <right/>
      <top/>
      <bottom style="double">
        <color indexed="64"/>
      </bottom>
      <diagonal/>
    </border>
    <border>
      <left style="double">
        <color indexed="64"/>
      </left>
      <right style="medium">
        <color indexed="64"/>
      </right>
      <top/>
      <bottom/>
      <diagonal/>
    </border>
    <border>
      <left style="double">
        <color indexed="64"/>
      </left>
      <right style="medium">
        <color indexed="64"/>
      </right>
      <top style="thin">
        <color indexed="64"/>
      </top>
      <bottom style="thin">
        <color indexed="64"/>
      </bottom>
      <diagonal/>
    </border>
    <border diagonalUp="1">
      <left style="double">
        <color indexed="64"/>
      </left>
      <right style="medium">
        <color indexed="64"/>
      </right>
      <top style="medium">
        <color indexed="64"/>
      </top>
      <bottom/>
      <diagonal style="thin">
        <color auto="1"/>
      </diagonal>
    </border>
    <border diagonalUp="1">
      <left style="double">
        <color indexed="64"/>
      </left>
      <right style="medium">
        <color indexed="64"/>
      </right>
      <top/>
      <bottom/>
      <diagonal style="thin">
        <color indexed="64"/>
      </diagonal>
    </border>
    <border diagonalUp="1">
      <left style="double">
        <color indexed="64"/>
      </left>
      <right style="medium">
        <color indexed="64"/>
      </right>
      <top/>
      <bottom style="double">
        <color indexed="64"/>
      </bottom>
      <diagonal style="thin">
        <color indexed="64"/>
      </diagonal>
    </border>
    <border diagonalUp="1">
      <left style="double">
        <color indexed="64"/>
      </left>
      <right style="medium">
        <color indexed="64"/>
      </right>
      <top style="double">
        <color indexed="64"/>
      </top>
      <bottom style="double">
        <color indexed="64"/>
      </bottom>
      <diagonal style="thin">
        <color indexed="64"/>
      </diagonal>
    </border>
    <border>
      <left style="dashed">
        <color indexed="64"/>
      </left>
      <right/>
      <top style="medium">
        <color indexed="64"/>
      </top>
      <bottom/>
      <diagonal/>
    </border>
    <border>
      <left style="dashed">
        <color indexed="64"/>
      </left>
      <right/>
      <top/>
      <bottom style="medium">
        <color indexed="64"/>
      </bottom>
      <diagonal/>
    </border>
    <border>
      <left style="dashed">
        <color indexed="64"/>
      </left>
      <right style="dashed">
        <color indexed="64"/>
      </right>
      <top style="medium">
        <color indexed="64"/>
      </top>
      <bottom style="thin">
        <color indexed="64"/>
      </bottom>
      <diagonal/>
    </border>
    <border>
      <left style="dashed">
        <color indexed="64"/>
      </left>
      <right/>
      <top style="medium">
        <color indexed="64"/>
      </top>
      <bottom style="thin">
        <color indexed="64"/>
      </bottom>
      <diagonal/>
    </border>
    <border>
      <left style="dashed">
        <color indexed="64"/>
      </left>
      <right style="dashed">
        <color indexed="64"/>
      </right>
      <top/>
      <bottom style="thin">
        <color indexed="64"/>
      </bottom>
      <diagonal/>
    </border>
    <border>
      <left style="dashed">
        <color indexed="64"/>
      </left>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dashed">
        <color indexed="64"/>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diagonalUp="1">
      <left style="thin">
        <color indexed="64"/>
      </left>
      <right style="thin">
        <color indexed="64"/>
      </right>
      <top style="medium">
        <color indexed="64"/>
      </top>
      <bottom/>
      <diagonal style="thin">
        <color indexed="64"/>
      </diagonal>
    </border>
    <border diagonalUp="1">
      <left style="thin">
        <color indexed="64"/>
      </left>
      <right style="double">
        <color indexed="64"/>
      </right>
      <top style="medium">
        <color indexed="64"/>
      </top>
      <bottom/>
      <diagonal style="thin">
        <color auto="1"/>
      </diagonal>
    </border>
    <border diagonalUp="1">
      <left style="thin">
        <color indexed="64"/>
      </left>
      <right style="double">
        <color indexed="64"/>
      </right>
      <top/>
      <bottom/>
      <diagonal style="thin">
        <color auto="1"/>
      </diagonal>
    </border>
    <border diagonalUp="1">
      <left style="thin">
        <color indexed="64"/>
      </left>
      <right style="double">
        <color indexed="64"/>
      </right>
      <top/>
      <bottom style="double">
        <color indexed="64"/>
      </bottom>
      <diagonal style="thin">
        <color auto="1"/>
      </diagonal>
    </border>
    <border>
      <left style="double">
        <color indexed="64"/>
      </left>
      <right style="medium">
        <color indexed="64"/>
      </right>
      <top/>
      <bottom style="thin">
        <color indexed="64"/>
      </bottom>
      <diagonal/>
    </border>
    <border diagonalUp="1">
      <left style="thin">
        <color indexed="64"/>
      </left>
      <right style="double">
        <color indexed="64"/>
      </right>
      <top style="double">
        <color indexed="64"/>
      </top>
      <bottom style="medium">
        <color indexed="64"/>
      </bottom>
      <diagonal style="thin">
        <color indexed="64"/>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dashed">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diagonalUp="1">
      <left style="double">
        <color indexed="64"/>
      </left>
      <right style="medium">
        <color indexed="64"/>
      </right>
      <top style="double">
        <color indexed="64"/>
      </top>
      <bottom style="medium">
        <color indexed="64"/>
      </bottom>
      <diagonal style="thin">
        <color indexed="64"/>
      </diagonal>
    </border>
  </borders>
  <cellStyleXfs count="17">
    <xf numFmtId="0" fontId="0" fillId="0" borderId="0">
      <alignment vertical="center"/>
    </xf>
    <xf numFmtId="38" fontId="2" fillId="0" borderId="0" applyFont="0" applyFill="0" applyBorder="0" applyAlignment="0" applyProtection="0">
      <alignment vertical="center"/>
    </xf>
    <xf numFmtId="0" fontId="3" fillId="0" borderId="0"/>
    <xf numFmtId="0" fontId="14" fillId="0" borderId="0" applyNumberFormat="0" applyFill="0" applyBorder="0" applyAlignment="0" applyProtection="0">
      <alignment vertical="center"/>
    </xf>
    <xf numFmtId="9" fontId="3" fillId="0" borderId="0" applyFont="0" applyFill="0" applyBorder="0" applyAlignment="0" applyProtection="0"/>
    <xf numFmtId="38" fontId="3" fillId="0" borderId="0" applyFont="0" applyFill="0" applyBorder="0" applyAlignment="0" applyProtection="0"/>
    <xf numFmtId="38" fontId="2" fillId="0" borderId="0" applyFont="0" applyFill="0" applyBorder="0" applyAlignment="0" applyProtection="0"/>
    <xf numFmtId="38" fontId="3" fillId="0" borderId="0" applyFont="0" applyFill="0" applyBorder="0" applyAlignment="0" applyProtection="0"/>
    <xf numFmtId="38" fontId="2" fillId="0" borderId="0" applyFont="0" applyFill="0" applyBorder="0" applyAlignment="0" applyProtection="0">
      <alignment vertical="center"/>
    </xf>
    <xf numFmtId="0" fontId="2" fillId="0" borderId="0"/>
    <xf numFmtId="0" fontId="2" fillId="0" borderId="0">
      <alignment vertical="center"/>
    </xf>
    <xf numFmtId="0" fontId="1" fillId="0" borderId="0">
      <alignment vertical="center"/>
    </xf>
    <xf numFmtId="0" fontId="15" fillId="0" borderId="0"/>
    <xf numFmtId="0" fontId="16" fillId="0" borderId="0"/>
    <xf numFmtId="0" fontId="3" fillId="0" borderId="0"/>
    <xf numFmtId="38" fontId="3" fillId="0" borderId="0" applyFont="0" applyFill="0" applyBorder="0" applyAlignment="0" applyProtection="0"/>
    <xf numFmtId="38" fontId="2" fillId="0" borderId="0" applyFont="0" applyFill="0" applyBorder="0" applyAlignment="0" applyProtection="0">
      <alignment vertical="center"/>
    </xf>
  </cellStyleXfs>
  <cellXfs count="553">
    <xf numFmtId="0" fontId="0" fillId="0" borderId="0" xfId="0">
      <alignment vertical="center"/>
    </xf>
    <xf numFmtId="0" fontId="14" fillId="0" borderId="0" xfId="3" applyBorder="1" applyAlignment="1" applyProtection="1">
      <alignment horizontal="center"/>
    </xf>
    <xf numFmtId="0" fontId="0" fillId="0" borderId="0" xfId="0" applyAlignment="1">
      <alignment vertical="center" wrapText="1"/>
    </xf>
    <xf numFmtId="12" fontId="0" fillId="0" borderId="0" xfId="0" applyNumberFormat="1">
      <alignment vertical="center"/>
    </xf>
    <xf numFmtId="178" fontId="0" fillId="0" borderId="0" xfId="0" applyNumberFormat="1">
      <alignment vertical="center"/>
    </xf>
    <xf numFmtId="0" fontId="13" fillId="0" borderId="0" xfId="0" applyFont="1">
      <alignment vertical="center"/>
    </xf>
    <xf numFmtId="0" fontId="26" fillId="0" borderId="0" xfId="3" applyFont="1">
      <alignment vertical="center"/>
    </xf>
    <xf numFmtId="12" fontId="0" fillId="0" borderId="0" xfId="0" applyNumberFormat="1" applyAlignment="1">
      <alignment horizontal="left" vertical="center"/>
    </xf>
    <xf numFmtId="14" fontId="0" fillId="0" borderId="0" xfId="0" applyNumberFormat="1">
      <alignment vertical="center"/>
    </xf>
    <xf numFmtId="0" fontId="27" fillId="4" borderId="6" xfId="2" applyFont="1" applyFill="1" applyBorder="1" applyAlignment="1">
      <alignment horizontal="left" vertical="center" shrinkToFit="1"/>
    </xf>
    <xf numFmtId="0" fontId="27" fillId="4" borderId="6" xfId="3" applyFont="1" applyFill="1" applyBorder="1" applyAlignment="1">
      <alignment horizontal="left" vertical="center" shrinkToFit="1"/>
    </xf>
    <xf numFmtId="49" fontId="27" fillId="4" borderId="6" xfId="2" applyNumberFormat="1" applyFont="1" applyFill="1" applyBorder="1" applyAlignment="1">
      <alignment horizontal="left" vertical="center" shrinkToFit="1"/>
    </xf>
    <xf numFmtId="58" fontId="27" fillId="4" borderId="6" xfId="2" applyNumberFormat="1" applyFont="1" applyFill="1" applyBorder="1" applyAlignment="1">
      <alignment horizontal="left" vertical="center" shrinkToFit="1"/>
    </xf>
    <xf numFmtId="0" fontId="30" fillId="0" borderId="0" xfId="0" applyFont="1">
      <alignment vertical="center"/>
    </xf>
    <xf numFmtId="0" fontId="0" fillId="8" borderId="6" xfId="2" applyFont="1" applyFill="1" applyBorder="1" applyAlignment="1">
      <alignment horizontal="center" vertical="center" shrinkToFit="1"/>
    </xf>
    <xf numFmtId="176" fontId="27" fillId="4" borderId="6" xfId="2" applyNumberFormat="1" applyFont="1" applyFill="1" applyBorder="1" applyAlignment="1">
      <alignment horizontal="right" vertical="center" shrinkToFit="1"/>
    </xf>
    <xf numFmtId="0" fontId="0" fillId="9" borderId="6" xfId="2" applyFont="1" applyFill="1" applyBorder="1" applyAlignment="1">
      <alignment horizontal="center" vertical="center" shrinkToFit="1"/>
    </xf>
    <xf numFmtId="178" fontId="23" fillId="0" borderId="33" xfId="16" applyNumberFormat="1" applyFont="1" applyFill="1" applyBorder="1" applyAlignment="1" applyProtection="1">
      <alignment vertical="center" shrinkToFit="1"/>
    </xf>
    <xf numFmtId="178" fontId="23" fillId="0" borderId="6" xfId="16" applyNumberFormat="1" applyFont="1" applyFill="1" applyBorder="1" applyAlignment="1" applyProtection="1">
      <alignment vertical="center" shrinkToFit="1"/>
    </xf>
    <xf numFmtId="178" fontId="23" fillId="0" borderId="54" xfId="16" applyNumberFormat="1" applyFont="1" applyFill="1" applyBorder="1" applyAlignment="1" applyProtection="1">
      <alignment vertical="center" shrinkToFit="1"/>
    </xf>
    <xf numFmtId="178" fontId="23" fillId="0" borderId="89" xfId="16" applyNumberFormat="1" applyFont="1" applyFill="1" applyBorder="1" applyAlignment="1" applyProtection="1">
      <alignment vertical="center" shrinkToFit="1"/>
    </xf>
    <xf numFmtId="178" fontId="23" fillId="0" borderId="7" xfId="16" applyNumberFormat="1" applyFont="1" applyFill="1" applyBorder="1" applyAlignment="1" applyProtection="1">
      <alignment vertical="center" shrinkToFit="1"/>
    </xf>
    <xf numFmtId="178" fontId="23" fillId="0" borderId="90" xfId="16" applyNumberFormat="1" applyFont="1" applyFill="1" applyBorder="1" applyAlignment="1" applyProtection="1">
      <alignment vertical="center" shrinkToFit="1"/>
    </xf>
    <xf numFmtId="0" fontId="0" fillId="9" borderId="6" xfId="2" applyFont="1" applyFill="1" applyBorder="1" applyAlignment="1">
      <alignment vertical="center" shrinkToFit="1"/>
    </xf>
    <xf numFmtId="38" fontId="27" fillId="4" borderId="6" xfId="2" applyNumberFormat="1" applyFont="1" applyFill="1" applyBorder="1" applyAlignment="1">
      <alignment vertical="center" shrinkToFit="1"/>
    </xf>
    <xf numFmtId="12" fontId="27" fillId="4" borderId="6" xfId="2" applyNumberFormat="1" applyFont="1" applyFill="1" applyBorder="1" applyAlignment="1">
      <alignment vertical="center" shrinkToFit="1"/>
    </xf>
    <xf numFmtId="0" fontId="2" fillId="7" borderId="6" xfId="2" applyFont="1" applyFill="1" applyBorder="1" applyAlignment="1">
      <alignment horizontal="center" vertical="center" shrinkToFit="1"/>
    </xf>
    <xf numFmtId="0" fontId="0" fillId="12" borderId="6" xfId="2" applyFont="1" applyFill="1" applyBorder="1" applyAlignment="1">
      <alignment horizontal="center" vertical="center" shrinkToFit="1"/>
    </xf>
    <xf numFmtId="0" fontId="0" fillId="13" borderId="6" xfId="2" applyFont="1" applyFill="1" applyBorder="1" applyAlignment="1">
      <alignment horizontal="center" vertical="center" shrinkToFit="1"/>
    </xf>
    <xf numFmtId="38" fontId="2" fillId="4" borderId="6" xfId="2" applyNumberFormat="1" applyFont="1" applyFill="1" applyBorder="1" applyAlignment="1">
      <alignment vertical="center" shrinkToFit="1"/>
    </xf>
    <xf numFmtId="0" fontId="24" fillId="4" borderId="14" xfId="2" applyFont="1" applyFill="1" applyBorder="1" applyAlignment="1" applyProtection="1">
      <alignment horizontal="left" vertical="center" shrinkToFit="1"/>
      <protection locked="0"/>
    </xf>
    <xf numFmtId="0" fontId="35" fillId="4" borderId="2" xfId="2" applyFont="1" applyFill="1" applyBorder="1" applyAlignment="1" applyProtection="1">
      <alignment horizontal="left" vertical="center"/>
      <protection locked="0"/>
    </xf>
    <xf numFmtId="49" fontId="24" fillId="4" borderId="19" xfId="2" applyNumberFormat="1" applyFont="1" applyFill="1" applyBorder="1" applyAlignment="1" applyProtection="1">
      <alignment horizontal="left" vertical="center" shrinkToFit="1"/>
      <protection locked="0"/>
    </xf>
    <xf numFmtId="0" fontId="24" fillId="4" borderId="19" xfId="2" applyFont="1" applyFill="1" applyBorder="1" applyAlignment="1" applyProtection="1">
      <alignment horizontal="left" vertical="center" shrinkToFit="1"/>
      <protection locked="0"/>
    </xf>
    <xf numFmtId="0" fontId="24" fillId="4" borderId="24" xfId="2" applyFont="1" applyFill="1" applyBorder="1" applyAlignment="1" applyProtection="1">
      <alignment horizontal="left" vertical="center" shrinkToFit="1"/>
      <protection locked="0"/>
    </xf>
    <xf numFmtId="0" fontId="24" fillId="4" borderId="18" xfId="2" applyFont="1" applyFill="1" applyBorder="1" applyAlignment="1" applyProtection="1">
      <alignment horizontal="left" vertical="center" shrinkToFit="1"/>
      <protection locked="0"/>
    </xf>
    <xf numFmtId="0" fontId="24" fillId="4" borderId="16" xfId="2" applyFont="1" applyFill="1" applyBorder="1" applyAlignment="1" applyProtection="1">
      <alignment horizontal="left" vertical="center" shrinkToFit="1"/>
      <protection locked="0"/>
    </xf>
    <xf numFmtId="0" fontId="24" fillId="4" borderId="3" xfId="2" applyFont="1" applyFill="1" applyBorder="1" applyAlignment="1" applyProtection="1">
      <alignment horizontal="left" vertical="center" shrinkToFit="1"/>
      <protection locked="0"/>
    </xf>
    <xf numFmtId="58" fontId="8" fillId="4" borderId="18" xfId="2" applyNumberFormat="1" applyFont="1" applyFill="1" applyBorder="1" applyAlignment="1" applyProtection="1">
      <alignment horizontal="left" vertical="center" shrinkToFit="1"/>
      <protection locked="0"/>
    </xf>
    <xf numFmtId="178" fontId="23" fillId="0" borderId="29" xfId="16" applyNumberFormat="1" applyFont="1" applyFill="1" applyBorder="1" applyAlignment="1" applyProtection="1">
      <alignment vertical="center" shrinkToFit="1"/>
    </xf>
    <xf numFmtId="178" fontId="23" fillId="0" borderId="55" xfId="16" applyNumberFormat="1" applyFont="1" applyFill="1" applyBorder="1" applyAlignment="1" applyProtection="1">
      <alignment vertical="center" shrinkToFit="1"/>
    </xf>
    <xf numFmtId="178" fontId="23" fillId="0" borderId="56" xfId="16" applyNumberFormat="1" applyFont="1" applyFill="1" applyBorder="1" applyAlignment="1" applyProtection="1">
      <alignment vertical="center" shrinkToFit="1"/>
    </xf>
    <xf numFmtId="58" fontId="0" fillId="0" borderId="0" xfId="0" applyNumberFormat="1">
      <alignment vertical="center"/>
    </xf>
    <xf numFmtId="178" fontId="23" fillId="0" borderId="9" xfId="16" applyNumberFormat="1" applyFont="1" applyFill="1" applyBorder="1" applyAlignment="1" applyProtection="1">
      <alignment vertical="center" shrinkToFit="1"/>
    </xf>
    <xf numFmtId="178" fontId="23" fillId="0" borderId="95" xfId="16" applyNumberFormat="1" applyFont="1" applyFill="1" applyBorder="1" applyAlignment="1" applyProtection="1">
      <alignment vertical="center" shrinkToFit="1"/>
    </xf>
    <xf numFmtId="178" fontId="23" fillId="0" borderId="29" xfId="16" applyNumberFormat="1" applyFont="1" applyFill="1" applyBorder="1" applyAlignment="1" applyProtection="1">
      <alignment vertical="center" shrinkToFit="1"/>
      <protection locked="0"/>
    </xf>
    <xf numFmtId="178" fontId="23" fillId="0" borderId="6" xfId="16" applyNumberFormat="1" applyFont="1" applyFill="1" applyBorder="1" applyAlignment="1" applyProtection="1">
      <alignment vertical="center" shrinkToFit="1"/>
      <protection locked="0"/>
    </xf>
    <xf numFmtId="178" fontId="23" fillId="0" borderId="7" xfId="16" applyNumberFormat="1" applyFont="1" applyFill="1" applyBorder="1" applyAlignment="1" applyProtection="1">
      <alignment vertical="center" shrinkToFit="1"/>
      <protection locked="0"/>
    </xf>
    <xf numFmtId="178" fontId="23" fillId="0" borderId="9" xfId="16" applyNumberFormat="1" applyFont="1" applyFill="1" applyBorder="1" applyAlignment="1" applyProtection="1">
      <alignment vertical="center" shrinkToFit="1"/>
      <protection locked="0"/>
    </xf>
    <xf numFmtId="178" fontId="23" fillId="0" borderId="55" xfId="16" applyNumberFormat="1" applyFont="1" applyFill="1" applyBorder="1" applyAlignment="1" applyProtection="1">
      <alignment vertical="center" shrinkToFit="1"/>
      <protection locked="0"/>
    </xf>
    <xf numFmtId="178" fontId="23" fillId="0" borderId="40" xfId="16" applyNumberFormat="1" applyFont="1" applyFill="1" applyBorder="1" applyAlignment="1" applyProtection="1">
      <alignment vertical="center" shrinkToFit="1"/>
    </xf>
    <xf numFmtId="178" fontId="23" fillId="0" borderId="51" xfId="16" applyNumberFormat="1" applyFont="1" applyFill="1" applyBorder="1" applyAlignment="1" applyProtection="1">
      <alignment vertical="center" shrinkToFit="1"/>
      <protection locked="0"/>
    </xf>
    <xf numFmtId="178" fontId="23" fillId="0" borderId="28" xfId="16" applyNumberFormat="1" applyFont="1" applyFill="1" applyBorder="1" applyAlignment="1" applyProtection="1">
      <alignment vertical="center" shrinkToFit="1"/>
      <protection locked="0"/>
    </xf>
    <xf numFmtId="178" fontId="23" fillId="0" borderId="42" xfId="16" applyNumberFormat="1" applyFont="1" applyFill="1" applyBorder="1" applyAlignment="1" applyProtection="1">
      <alignment vertical="center" shrinkToFit="1"/>
    </xf>
    <xf numFmtId="178" fontId="23" fillId="0" borderId="61" xfId="16" applyNumberFormat="1" applyFont="1" applyFill="1" applyBorder="1" applyAlignment="1" applyProtection="1">
      <alignment vertical="center" shrinkToFit="1"/>
    </xf>
    <xf numFmtId="178" fontId="23" fillId="0" borderId="68" xfId="16" applyNumberFormat="1" applyFont="1" applyFill="1" applyBorder="1" applyAlignment="1" applyProtection="1">
      <alignment vertical="center" shrinkToFit="1"/>
    </xf>
    <xf numFmtId="178" fontId="23" fillId="0" borderId="29" xfId="7" applyNumberFormat="1" applyFont="1" applyFill="1" applyBorder="1" applyAlignment="1" applyProtection="1">
      <alignment horizontal="right" vertical="center"/>
      <protection locked="0"/>
    </xf>
    <xf numFmtId="178" fontId="23" fillId="0" borderId="6" xfId="7" applyNumberFormat="1" applyFont="1" applyFill="1" applyBorder="1" applyAlignment="1" applyProtection="1">
      <alignment horizontal="right" vertical="center"/>
      <protection locked="0"/>
    </xf>
    <xf numFmtId="178" fontId="23" fillId="0" borderId="7" xfId="7" applyNumberFormat="1" applyFont="1" applyFill="1" applyBorder="1" applyAlignment="1" applyProtection="1">
      <alignment horizontal="right" vertical="center"/>
      <protection locked="0"/>
    </xf>
    <xf numFmtId="178" fontId="23" fillId="0" borderId="54" xfId="7" applyNumberFormat="1" applyFont="1" applyFill="1" applyBorder="1" applyAlignment="1" applyProtection="1">
      <alignment horizontal="right" vertical="center"/>
      <protection locked="0"/>
    </xf>
    <xf numFmtId="178" fontId="23" fillId="0" borderId="28" xfId="7" applyNumberFormat="1" applyFont="1" applyFill="1" applyBorder="1" applyAlignment="1" applyProtection="1">
      <alignment vertical="center"/>
      <protection locked="0"/>
    </xf>
    <xf numFmtId="178" fontId="23" fillId="0" borderId="6" xfId="7" applyNumberFormat="1" applyFont="1" applyFill="1" applyBorder="1" applyAlignment="1" applyProtection="1">
      <alignment vertical="center"/>
      <protection locked="0"/>
    </xf>
    <xf numFmtId="178" fontId="23" fillId="0" borderId="4" xfId="7" applyNumberFormat="1" applyFont="1" applyFill="1" applyBorder="1" applyAlignment="1" applyProtection="1">
      <alignment vertical="center"/>
      <protection locked="0"/>
    </xf>
    <xf numFmtId="178" fontId="23" fillId="0" borderId="54" xfId="7" applyNumberFormat="1" applyFont="1" applyFill="1" applyBorder="1" applyAlignment="1" applyProtection="1">
      <alignment vertical="center"/>
      <protection locked="0"/>
    </xf>
    <xf numFmtId="178" fontId="23" fillId="0" borderId="61" xfId="7" applyNumberFormat="1" applyFont="1" applyFill="1" applyBorder="1" applyAlignment="1" applyProtection="1">
      <alignment vertical="center"/>
      <protection locked="0"/>
    </xf>
    <xf numFmtId="178" fontId="23" fillId="0" borderId="34" xfId="16" applyNumberFormat="1" applyFont="1" applyFill="1" applyBorder="1" applyAlignment="1" applyProtection="1">
      <alignment vertical="center" shrinkToFit="1"/>
      <protection locked="0"/>
    </xf>
    <xf numFmtId="178" fontId="23" fillId="0" borderId="8" xfId="16" applyNumberFormat="1" applyFont="1" applyFill="1" applyBorder="1" applyAlignment="1" applyProtection="1">
      <alignment vertical="center" shrinkToFit="1"/>
      <protection locked="0"/>
    </xf>
    <xf numFmtId="178" fontId="23" fillId="0" borderId="33" xfId="7" applyNumberFormat="1" applyFont="1" applyFill="1" applyBorder="1" applyAlignment="1" applyProtection="1">
      <alignment horizontal="right" vertical="center"/>
      <protection locked="0"/>
    </xf>
    <xf numFmtId="178" fontId="23" fillId="0" borderId="59" xfId="16" applyNumberFormat="1" applyFont="1" applyFill="1" applyBorder="1" applyAlignment="1" applyProtection="1">
      <alignment vertical="center" shrinkToFit="1"/>
    </xf>
    <xf numFmtId="178" fontId="23" fillId="0" borderId="131" xfId="16" applyNumberFormat="1" applyFont="1" applyFill="1" applyBorder="1" applyAlignment="1" applyProtection="1">
      <alignment vertical="center" shrinkToFit="1"/>
    </xf>
    <xf numFmtId="178" fontId="23" fillId="0" borderId="101" xfId="16" applyNumberFormat="1" applyFont="1" applyFill="1" applyBorder="1" applyAlignment="1" applyProtection="1">
      <alignment vertical="center" shrinkToFit="1"/>
    </xf>
    <xf numFmtId="0" fontId="1" fillId="0" borderId="0" xfId="11" applyProtection="1">
      <alignment vertical="center"/>
    </xf>
    <xf numFmtId="0" fontId="1" fillId="0" borderId="1" xfId="11" applyBorder="1" applyAlignment="1" applyProtection="1">
      <alignment horizontal="center" vertical="center"/>
    </xf>
    <xf numFmtId="0" fontId="1" fillId="0" borderId="11" xfId="11" applyBorder="1" applyAlignment="1" applyProtection="1">
      <alignment horizontal="center" vertical="center"/>
    </xf>
    <xf numFmtId="0" fontId="1" fillId="6" borderId="9" xfId="11" applyFill="1" applyBorder="1" applyAlignment="1" applyProtection="1">
      <alignment horizontal="center" vertical="center"/>
    </xf>
    <xf numFmtId="0" fontId="1" fillId="11" borderId="6" xfId="11" applyFill="1" applyBorder="1" applyAlignment="1" applyProtection="1">
      <alignment horizontal="center" vertical="center"/>
    </xf>
    <xf numFmtId="0" fontId="1" fillId="11" borderId="10" xfId="11" applyFill="1" applyBorder="1" applyAlignment="1" applyProtection="1">
      <alignment horizontal="center" vertical="center"/>
    </xf>
    <xf numFmtId="58" fontId="1" fillId="0" borderId="0" xfId="11" applyNumberFormat="1" applyProtection="1">
      <alignment vertical="center"/>
    </xf>
    <xf numFmtId="0" fontId="1" fillId="0" borderId="6" xfId="11" applyBorder="1" applyProtection="1">
      <alignment vertical="center"/>
    </xf>
    <xf numFmtId="0" fontId="24" fillId="4" borderId="19" xfId="2" applyNumberFormat="1" applyFont="1" applyFill="1" applyBorder="1" applyAlignment="1" applyProtection="1">
      <alignment horizontal="left" vertical="center" shrinkToFit="1"/>
      <protection locked="0"/>
    </xf>
    <xf numFmtId="0" fontId="3" fillId="0" borderId="0" xfId="2" applyProtection="1"/>
    <xf numFmtId="0" fontId="21" fillId="0" borderId="0" xfId="2" applyFont="1" applyProtection="1"/>
    <xf numFmtId="0" fontId="18" fillId="0" borderId="0" xfId="2" applyFont="1" applyProtection="1"/>
    <xf numFmtId="0" fontId="20" fillId="0" borderId="0" xfId="2" applyFont="1" applyAlignment="1" applyProtection="1">
      <alignment horizontal="left"/>
    </xf>
    <xf numFmtId="0" fontId="19" fillId="0" borderId="0" xfId="2" applyFont="1" applyAlignment="1" applyProtection="1">
      <alignment horizontal="left"/>
    </xf>
    <xf numFmtId="0" fontId="18" fillId="0" borderId="0" xfId="2" applyFont="1" applyAlignment="1" applyProtection="1">
      <alignment horizontal="center" vertical="center"/>
    </xf>
    <xf numFmtId="0" fontId="33" fillId="0" borderId="0" xfId="2" applyFont="1" applyAlignment="1" applyProtection="1">
      <alignment horizontal="left" vertical="center"/>
    </xf>
    <xf numFmtId="0" fontId="2" fillId="5" borderId="32" xfId="2" applyFont="1" applyFill="1" applyBorder="1" applyAlignment="1" applyProtection="1">
      <alignment horizontal="center" vertical="center"/>
    </xf>
    <xf numFmtId="0" fontId="0" fillId="5" borderId="38" xfId="2" applyFont="1" applyFill="1" applyBorder="1" applyAlignment="1" applyProtection="1">
      <alignment horizontal="center" vertical="center"/>
    </xf>
    <xf numFmtId="0" fontId="3" fillId="0" borderId="0" xfId="2" applyAlignment="1" applyProtection="1">
      <alignment shrinkToFit="1"/>
    </xf>
    <xf numFmtId="0" fontId="2" fillId="0" borderId="6" xfId="2" applyFont="1" applyBorder="1" applyAlignment="1" applyProtection="1">
      <alignment horizontal="left" vertical="center"/>
    </xf>
    <xf numFmtId="0" fontId="31" fillId="10" borderId="30" xfId="2" applyFont="1" applyFill="1" applyBorder="1" applyAlignment="1" applyProtection="1">
      <alignment horizontal="center" vertical="center" shrinkToFit="1"/>
    </xf>
    <xf numFmtId="0" fontId="32" fillId="10" borderId="16" xfId="2" applyFont="1" applyFill="1" applyBorder="1" applyAlignment="1" applyProtection="1">
      <alignment horizontal="left" vertical="center"/>
    </xf>
    <xf numFmtId="0" fontId="6" fillId="0" borderId="0" xfId="2" applyFont="1" applyAlignment="1" applyProtection="1">
      <alignment horizontal="left" vertical="center" wrapText="1"/>
    </xf>
    <xf numFmtId="0" fontId="0" fillId="0" borderId="6" xfId="2" applyFont="1" applyBorder="1" applyAlignment="1" applyProtection="1">
      <alignment horizontal="left" vertical="center"/>
    </xf>
    <xf numFmtId="0" fontId="31" fillId="10" borderId="35" xfId="2" applyFont="1" applyFill="1" applyBorder="1" applyAlignment="1" applyProtection="1">
      <alignment horizontal="center" vertical="center" shrinkToFit="1"/>
    </xf>
    <xf numFmtId="0" fontId="31" fillId="10" borderId="53" xfId="2" applyFont="1" applyFill="1" applyBorder="1" applyAlignment="1" applyProtection="1">
      <alignment horizontal="center" vertical="center" shrinkToFit="1"/>
    </xf>
    <xf numFmtId="0" fontId="32" fillId="10" borderId="24" xfId="2" applyFont="1" applyFill="1" applyBorder="1" applyAlignment="1" applyProtection="1">
      <alignment horizontal="left" vertical="center" wrapText="1"/>
    </xf>
    <xf numFmtId="0" fontId="0" fillId="0" borderId="34" xfId="2" applyFont="1" applyBorder="1" applyAlignment="1" applyProtection="1">
      <alignment horizontal="left" vertical="center"/>
    </xf>
    <xf numFmtId="0" fontId="31" fillId="10" borderId="47" xfId="2" applyFont="1" applyFill="1" applyBorder="1" applyAlignment="1" applyProtection="1">
      <alignment horizontal="center" vertical="center" shrinkToFit="1"/>
    </xf>
    <xf numFmtId="0" fontId="0" fillId="0" borderId="17" xfId="2" applyFont="1" applyBorder="1" applyAlignment="1" applyProtection="1">
      <alignment horizontal="left" vertical="center"/>
    </xf>
    <xf numFmtId="0" fontId="31" fillId="10" borderId="31" xfId="2" applyFont="1" applyFill="1" applyBorder="1" applyAlignment="1" applyProtection="1">
      <alignment horizontal="center" vertical="center" shrinkToFit="1"/>
    </xf>
    <xf numFmtId="0" fontId="32" fillId="10" borderId="18" xfId="2" applyFont="1" applyFill="1" applyBorder="1" applyAlignment="1" applyProtection="1">
      <alignment horizontal="left" vertical="center" wrapText="1"/>
    </xf>
    <xf numFmtId="0" fontId="0" fillId="0" borderId="28" xfId="2" applyFont="1" applyBorder="1" applyAlignment="1" applyProtection="1">
      <alignment horizontal="left" vertical="center" wrapText="1"/>
    </xf>
    <xf numFmtId="0" fontId="32" fillId="10" borderId="14" xfId="2" applyFont="1" applyFill="1" applyBorder="1" applyAlignment="1" applyProtection="1">
      <alignment horizontal="left" vertical="center" wrapText="1"/>
    </xf>
    <xf numFmtId="0" fontId="0" fillId="0" borderId="4" xfId="2" applyFont="1" applyBorder="1" applyAlignment="1" applyProtection="1">
      <alignment horizontal="left" vertical="center" wrapText="1"/>
    </xf>
    <xf numFmtId="0" fontId="32" fillId="10" borderId="16" xfId="2" applyFont="1" applyFill="1" applyBorder="1" applyAlignment="1" applyProtection="1">
      <alignment horizontal="left" vertical="center" wrapText="1"/>
    </xf>
    <xf numFmtId="0" fontId="0" fillId="0" borderId="4" xfId="2" applyFont="1" applyBorder="1" applyAlignment="1" applyProtection="1">
      <alignment horizontal="left" vertical="center" wrapText="1" shrinkToFit="1"/>
    </xf>
    <xf numFmtId="0" fontId="0" fillId="0" borderId="40" xfId="2" applyFont="1" applyBorder="1" applyAlignment="1" applyProtection="1">
      <alignment horizontal="left" vertical="center" wrapText="1" shrinkToFit="1"/>
    </xf>
    <xf numFmtId="0" fontId="31" fillId="10" borderId="37" xfId="2" applyFont="1" applyFill="1" applyBorder="1" applyAlignment="1" applyProtection="1">
      <alignment horizontal="center" vertical="center" shrinkToFit="1"/>
    </xf>
    <xf numFmtId="0" fontId="32" fillId="10" borderId="18" xfId="2" applyFont="1" applyFill="1" applyBorder="1" applyAlignment="1" applyProtection="1">
      <alignment vertical="center"/>
    </xf>
    <xf numFmtId="0" fontId="0" fillId="0" borderId="4" xfId="2" applyFont="1" applyBorder="1" applyAlignment="1" applyProtection="1">
      <alignment horizontal="left" vertical="center"/>
    </xf>
    <xf numFmtId="0" fontId="31" fillId="10" borderId="36" xfId="2" applyFont="1" applyFill="1" applyBorder="1" applyAlignment="1" applyProtection="1">
      <alignment horizontal="center" vertical="center" shrinkToFit="1"/>
    </xf>
    <xf numFmtId="0" fontId="3" fillId="0" borderId="0" xfId="2" applyAlignment="1" applyProtection="1">
      <alignment vertical="center"/>
    </xf>
    <xf numFmtId="0" fontId="0" fillId="0" borderId="37" xfId="0" applyBorder="1" applyProtection="1">
      <alignment vertical="center"/>
    </xf>
    <xf numFmtId="0" fontId="0" fillId="0" borderId="17" xfId="2" applyFont="1" applyBorder="1" applyAlignment="1" applyProtection="1">
      <alignment horizontal="left" vertical="center" wrapText="1" shrinkToFit="1"/>
    </xf>
    <xf numFmtId="49" fontId="31" fillId="10" borderId="31" xfId="2" applyNumberFormat="1" applyFont="1" applyFill="1" applyBorder="1" applyAlignment="1" applyProtection="1">
      <alignment horizontal="center" vertical="center" shrinkToFit="1"/>
    </xf>
    <xf numFmtId="0" fontId="7" fillId="0" borderId="0" xfId="2" applyFont="1" applyAlignment="1" applyProtection="1">
      <alignment horizontal="center"/>
    </xf>
    <xf numFmtId="0" fontId="3" fillId="0" borderId="0" xfId="2" applyAlignment="1" applyProtection="1">
      <alignment horizontal="left" vertical="center" wrapText="1"/>
    </xf>
    <xf numFmtId="0" fontId="2" fillId="3" borderId="0" xfId="10" applyFill="1" applyProtection="1">
      <alignment vertical="center"/>
    </xf>
    <xf numFmtId="0" fontId="23" fillId="3" borderId="0" xfId="10" applyFont="1" applyFill="1" applyAlignment="1" applyProtection="1">
      <alignment horizontal="center" vertical="center"/>
    </xf>
    <xf numFmtId="0" fontId="23" fillId="0" borderId="0" xfId="10" applyFont="1" applyAlignment="1" applyProtection="1">
      <alignment horizontal="right" vertical="center"/>
    </xf>
    <xf numFmtId="0" fontId="5" fillId="3" borderId="0" xfId="10" applyFont="1" applyFill="1" applyProtection="1">
      <alignment vertical="center"/>
    </xf>
    <xf numFmtId="0" fontId="8" fillId="3" borderId="0" xfId="10" applyFont="1" applyFill="1" applyAlignment="1" applyProtection="1">
      <alignment horizontal="right" vertical="center"/>
    </xf>
    <xf numFmtId="0" fontId="8" fillId="3" borderId="0" xfId="10" applyFont="1" applyFill="1" applyAlignment="1" applyProtection="1">
      <alignment horizontal="center" vertical="center"/>
    </xf>
    <xf numFmtId="0" fontId="37" fillId="3" borderId="0" xfId="10" applyFont="1" applyFill="1" applyProtection="1">
      <alignment vertical="center"/>
    </xf>
    <xf numFmtId="0" fontId="2" fillId="2" borderId="0" xfId="10" applyFill="1" applyProtection="1">
      <alignment vertical="center"/>
    </xf>
    <xf numFmtId="0" fontId="7" fillId="3" borderId="0" xfId="10" applyFont="1" applyFill="1" applyProtection="1">
      <alignment vertical="center"/>
    </xf>
    <xf numFmtId="0" fontId="24" fillId="3" borderId="0" xfId="10" applyFont="1" applyFill="1" applyAlignment="1" applyProtection="1">
      <alignment horizontal="left" vertical="center"/>
    </xf>
    <xf numFmtId="0" fontId="19" fillId="3" borderId="0" xfId="10" applyFont="1" applyFill="1" applyAlignment="1" applyProtection="1">
      <alignment horizontal="right" vertical="center" indent="1"/>
    </xf>
    <xf numFmtId="0" fontId="12" fillId="0" borderId="0" xfId="10" applyFont="1" applyAlignment="1" applyProtection="1">
      <alignment horizontal="center" vertical="top" textRotation="255"/>
    </xf>
    <xf numFmtId="0" fontId="19" fillId="0" borderId="20" xfId="2" applyFont="1" applyBorder="1" applyAlignment="1" applyProtection="1">
      <alignment horizontal="center" vertical="center"/>
    </xf>
    <xf numFmtId="0" fontId="19" fillId="0" borderId="33" xfId="2" applyFont="1" applyBorder="1" applyAlignment="1" applyProtection="1">
      <alignment horizontal="center" vertical="center"/>
    </xf>
    <xf numFmtId="0" fontId="19" fillId="0" borderId="29" xfId="2" applyFont="1" applyBorder="1" applyAlignment="1" applyProtection="1">
      <alignment horizontal="center" vertical="center" wrapText="1"/>
    </xf>
    <xf numFmtId="0" fontId="19" fillId="0" borderId="33" xfId="2" applyFont="1" applyBorder="1" applyAlignment="1" applyProtection="1">
      <alignment horizontal="center" vertical="center" wrapText="1"/>
    </xf>
    <xf numFmtId="0" fontId="19" fillId="0" borderId="33" xfId="2" applyFont="1" applyBorder="1" applyAlignment="1" applyProtection="1">
      <alignment horizontal="center" vertical="center" wrapText="1" shrinkToFit="1"/>
    </xf>
    <xf numFmtId="0" fontId="19" fillId="0" borderId="25" xfId="2" applyFont="1" applyBorder="1" applyAlignment="1" applyProtection="1">
      <alignment horizontal="center" vertical="center" wrapText="1"/>
    </xf>
    <xf numFmtId="0" fontId="19" fillId="0" borderId="23" xfId="2" applyFont="1" applyBorder="1" applyAlignment="1" applyProtection="1">
      <alignment horizontal="center" vertical="center" wrapText="1"/>
    </xf>
    <xf numFmtId="0" fontId="44" fillId="0" borderId="70" xfId="2" applyFont="1" applyBorder="1" applyAlignment="1" applyProtection="1">
      <alignment horizontal="center" vertical="center" wrapText="1"/>
    </xf>
    <xf numFmtId="0" fontId="22" fillId="0" borderId="0" xfId="2" applyFont="1" applyAlignment="1" applyProtection="1">
      <alignment vertical="center"/>
    </xf>
    <xf numFmtId="0" fontId="19" fillId="0" borderId="21" xfId="2" applyFont="1" applyBorder="1" applyAlignment="1" applyProtection="1">
      <alignment vertical="center"/>
    </xf>
    <xf numFmtId="0" fontId="19" fillId="0" borderId="40" xfId="2" applyFont="1" applyBorder="1" applyAlignment="1" applyProtection="1">
      <alignment vertical="center"/>
    </xf>
    <xf numFmtId="0" fontId="38" fillId="0" borderId="26" xfId="2" applyFont="1" applyBorder="1" applyAlignment="1" applyProtection="1">
      <alignment horizontal="center" vertical="center" wrapText="1"/>
    </xf>
    <xf numFmtId="0" fontId="39" fillId="0" borderId="40" xfId="10" applyFont="1" applyBorder="1" applyAlignment="1" applyProtection="1">
      <alignment horizontal="center" vertical="center" wrapText="1"/>
    </xf>
    <xf numFmtId="0" fontId="39" fillId="0" borderId="26" xfId="10" applyFont="1" applyBorder="1" applyAlignment="1" applyProtection="1">
      <alignment horizontal="center" vertical="center" wrapText="1"/>
    </xf>
    <xf numFmtId="0" fontId="19" fillId="0" borderId="40" xfId="2" applyFont="1" applyBorder="1" applyAlignment="1" applyProtection="1">
      <alignment horizontal="center" vertical="center" wrapText="1" shrinkToFit="1"/>
    </xf>
    <xf numFmtId="0" fontId="19" fillId="0" borderId="40" xfId="2" applyFont="1" applyBorder="1" applyAlignment="1" applyProtection="1">
      <alignment horizontal="center" vertical="center" wrapText="1"/>
    </xf>
    <xf numFmtId="0" fontId="19" fillId="0" borderId="26" xfId="2" applyFont="1" applyBorder="1" applyAlignment="1" applyProtection="1">
      <alignment horizontal="center" vertical="center" wrapText="1"/>
    </xf>
    <xf numFmtId="49" fontId="40" fillId="0" borderId="26" xfId="2" applyNumberFormat="1" applyFont="1" applyBorder="1" applyAlignment="1" applyProtection="1">
      <alignment horizontal="center" vertical="center" wrapText="1"/>
    </xf>
    <xf numFmtId="0" fontId="22" fillId="0" borderId="71" xfId="2" applyFont="1" applyBorder="1" applyAlignment="1" applyProtection="1">
      <alignment vertical="center"/>
    </xf>
    <xf numFmtId="0" fontId="23" fillId="0" borderId="23" xfId="2" applyFont="1" applyBorder="1" applyAlignment="1" applyProtection="1">
      <alignment horizontal="center" vertical="center" shrinkToFit="1"/>
    </xf>
    <xf numFmtId="0" fontId="23" fillId="0" borderId="105" xfId="2" applyFont="1" applyBorder="1" applyAlignment="1" applyProtection="1">
      <alignment horizontal="center" vertical="center" wrapText="1"/>
    </xf>
    <xf numFmtId="12" fontId="23" fillId="0" borderId="33" xfId="2" applyNumberFormat="1" applyFont="1" applyBorder="1" applyAlignment="1" applyProtection="1">
      <alignment horizontal="center" vertical="center" shrinkToFit="1"/>
    </xf>
    <xf numFmtId="38" fontId="44" fillId="0" borderId="92" xfId="1" applyFont="1" applyBorder="1" applyAlignment="1" applyProtection="1">
      <alignment horizontal="right" vertical="center"/>
    </xf>
    <xf numFmtId="0" fontId="7" fillId="2" borderId="0" xfId="2" applyFont="1" applyFill="1" applyProtection="1"/>
    <xf numFmtId="0" fontId="23" fillId="0" borderId="6" xfId="2" applyFont="1" applyBorder="1" applyAlignment="1" applyProtection="1">
      <alignment horizontal="center" vertical="center" shrinkToFit="1"/>
    </xf>
    <xf numFmtId="0" fontId="23" fillId="0" borderId="107" xfId="2" applyFont="1" applyBorder="1" applyAlignment="1" applyProtection="1">
      <alignment horizontal="center" vertical="center" wrapText="1"/>
    </xf>
    <xf numFmtId="12" fontId="23" fillId="0" borderId="6" xfId="2" applyNumberFormat="1" applyFont="1" applyBorder="1" applyAlignment="1" applyProtection="1">
      <alignment horizontal="center" vertical="center" shrinkToFit="1"/>
    </xf>
    <xf numFmtId="38" fontId="44" fillId="0" borderId="118" xfId="1" applyFont="1" applyBorder="1" applyAlignment="1" applyProtection="1">
      <alignment horizontal="right" vertical="center"/>
    </xf>
    <xf numFmtId="38" fontId="44" fillId="0" borderId="97" xfId="1" applyFont="1" applyBorder="1" applyAlignment="1" applyProtection="1">
      <alignment horizontal="right" vertical="center"/>
    </xf>
    <xf numFmtId="0" fontId="23" fillId="0" borderId="34" xfId="2" applyFont="1" applyBorder="1" applyAlignment="1" applyProtection="1">
      <alignment horizontal="center" vertical="center" shrinkToFit="1"/>
    </xf>
    <xf numFmtId="0" fontId="23" fillId="0" borderId="127" xfId="2" applyFont="1" applyBorder="1" applyAlignment="1" applyProtection="1">
      <alignment horizontal="center" vertical="center" wrapText="1"/>
    </xf>
    <xf numFmtId="12" fontId="23" fillId="0" borderId="34" xfId="2" applyNumberFormat="1" applyFont="1" applyBorder="1" applyAlignment="1" applyProtection="1">
      <alignment horizontal="center" vertical="center" shrinkToFit="1"/>
    </xf>
    <xf numFmtId="0" fontId="23" fillId="0" borderId="54" xfId="2" applyFont="1" applyBorder="1" applyAlignment="1" applyProtection="1">
      <alignment horizontal="center" vertical="center" shrinkToFit="1"/>
    </xf>
    <xf numFmtId="0" fontId="23" fillId="0" borderId="113" xfId="2" applyFont="1" applyBorder="1" applyAlignment="1" applyProtection="1">
      <alignment horizontal="center" vertical="center" wrapText="1"/>
    </xf>
    <xf numFmtId="12" fontId="23" fillId="0" borderId="54" xfId="2" applyNumberFormat="1" applyFont="1" applyBorder="1" applyAlignment="1" applyProtection="1">
      <alignment horizontal="center" vertical="center" shrinkToFit="1"/>
    </xf>
    <xf numFmtId="178" fontId="23" fillId="0" borderId="59" xfId="2" applyNumberFormat="1" applyFont="1" applyBorder="1" applyAlignment="1" applyProtection="1">
      <alignment vertical="center" wrapText="1"/>
    </xf>
    <xf numFmtId="178" fontId="23" fillId="0" borderId="40" xfId="16" applyNumberFormat="1" applyFont="1" applyFill="1" applyBorder="1" applyAlignment="1" applyProtection="1">
      <alignment vertical="center" wrapText="1"/>
    </xf>
    <xf numFmtId="178" fontId="23" fillId="0" borderId="26" xfId="16" applyNumberFormat="1" applyFont="1" applyFill="1" applyBorder="1" applyAlignment="1" applyProtection="1">
      <alignment vertical="center" shrinkToFit="1"/>
    </xf>
    <xf numFmtId="12" fontId="23" fillId="0" borderId="59" xfId="2" applyNumberFormat="1" applyFont="1" applyBorder="1" applyAlignment="1" applyProtection="1">
      <alignment horizontal="center" vertical="center" shrinkToFit="1"/>
    </xf>
    <xf numFmtId="38" fontId="44" fillId="0" borderId="80" xfId="1" applyFont="1" applyBorder="1" applyAlignment="1" applyProtection="1">
      <alignment horizontal="right" vertical="center"/>
    </xf>
    <xf numFmtId="178" fontId="23" fillId="0" borderId="51" xfId="16" applyNumberFormat="1" applyFont="1" applyFill="1" applyBorder="1" applyAlignment="1" applyProtection="1">
      <alignment vertical="center" shrinkToFit="1"/>
    </xf>
    <xf numFmtId="178" fontId="23" fillId="0" borderId="28" xfId="16" applyNumberFormat="1" applyFont="1" applyFill="1" applyBorder="1" applyAlignment="1" applyProtection="1">
      <alignment vertical="center" shrinkToFit="1"/>
    </xf>
    <xf numFmtId="12" fontId="23" fillId="0" borderId="4" xfId="2" applyNumberFormat="1" applyFont="1" applyBorder="1" applyAlignment="1" applyProtection="1">
      <alignment horizontal="center" vertical="center" shrinkToFit="1"/>
    </xf>
    <xf numFmtId="178" fontId="23" fillId="0" borderId="4" xfId="16" applyNumberFormat="1" applyFont="1" applyFill="1" applyBorder="1" applyAlignment="1" applyProtection="1">
      <alignment vertical="center" shrinkToFit="1"/>
    </xf>
    <xf numFmtId="178" fontId="23" fillId="0" borderId="67" xfId="2" applyNumberFormat="1" applyFont="1" applyBorder="1" applyAlignment="1" applyProtection="1">
      <alignment vertical="center" wrapText="1"/>
    </xf>
    <xf numFmtId="12" fontId="23" fillId="0" borderId="68" xfId="2" applyNumberFormat="1" applyFont="1" applyBorder="1" applyAlignment="1" applyProtection="1">
      <alignment horizontal="center" vertical="center" shrinkToFit="1"/>
    </xf>
    <xf numFmtId="0" fontId="12" fillId="0" borderId="101" xfId="10" applyFont="1" applyBorder="1" applyAlignment="1" applyProtection="1">
      <alignment horizontal="center" vertical="top" textRotation="255"/>
    </xf>
    <xf numFmtId="178" fontId="23" fillId="0" borderId="59" xfId="2" applyNumberFormat="1" applyFont="1" applyBorder="1" applyAlignment="1" applyProtection="1">
      <alignment vertical="center"/>
    </xf>
    <xf numFmtId="178" fontId="23" fillId="0" borderId="60" xfId="10" applyNumberFormat="1" applyFont="1" applyBorder="1" applyProtection="1">
      <alignment vertical="center"/>
    </xf>
    <xf numFmtId="178" fontId="23" fillId="0" borderId="57" xfId="10" applyNumberFormat="1" applyFont="1" applyBorder="1" applyProtection="1">
      <alignment vertical="center"/>
    </xf>
    <xf numFmtId="38" fontId="45" fillId="0" borderId="71" xfId="1" applyFont="1" applyBorder="1" applyAlignment="1" applyProtection="1">
      <alignment vertical="center"/>
    </xf>
    <xf numFmtId="0" fontId="7" fillId="2" borderId="0" xfId="2" applyFont="1" applyFill="1" applyAlignment="1" applyProtection="1">
      <alignment vertical="center"/>
    </xf>
    <xf numFmtId="0" fontId="23" fillId="0" borderId="0" xfId="2" applyFont="1" applyAlignment="1" applyProtection="1">
      <alignment horizontal="center" vertical="center"/>
    </xf>
    <xf numFmtId="0" fontId="23" fillId="0" borderId="0" xfId="10" applyFont="1" applyProtection="1">
      <alignment vertical="center"/>
    </xf>
    <xf numFmtId="38" fontId="23" fillId="0" borderId="0" xfId="16" applyFont="1" applyFill="1" applyBorder="1" applyAlignment="1" applyProtection="1">
      <alignment horizontal="right" vertical="center" shrinkToFit="1"/>
    </xf>
    <xf numFmtId="38" fontId="23" fillId="0" borderId="0" xfId="16" applyFont="1" applyFill="1" applyBorder="1" applyAlignment="1" applyProtection="1">
      <alignment vertical="center" shrinkToFit="1"/>
    </xf>
    <xf numFmtId="38" fontId="23" fillId="0" borderId="0" xfId="16" applyFont="1" applyFill="1" applyBorder="1" applyAlignment="1" applyProtection="1">
      <alignment horizontal="right" vertical="center"/>
    </xf>
    <xf numFmtId="12" fontId="23" fillId="0" borderId="0" xfId="2" applyNumberFormat="1" applyFont="1" applyAlignment="1" applyProtection="1">
      <alignment horizontal="center" vertical="center" wrapText="1"/>
    </xf>
    <xf numFmtId="0" fontId="23" fillId="0" borderId="0" xfId="10" applyFont="1" applyAlignment="1" applyProtection="1">
      <alignment horizontal="center" vertical="center"/>
    </xf>
    <xf numFmtId="0" fontId="23" fillId="3" borderId="0" xfId="10" applyFont="1" applyFill="1" applyProtection="1">
      <alignment vertical="center"/>
    </xf>
    <xf numFmtId="0" fontId="2" fillId="0" borderId="0" xfId="10" applyProtection="1">
      <alignment vertical="center"/>
    </xf>
    <xf numFmtId="0" fontId="23" fillId="4" borderId="44" xfId="2" applyFont="1" applyFill="1" applyBorder="1" applyAlignment="1" applyProtection="1">
      <alignment horizontal="left" vertical="center" wrapText="1"/>
      <protection locked="0"/>
    </xf>
    <xf numFmtId="179" fontId="23" fillId="4" borderId="104" xfId="2" applyNumberFormat="1" applyFont="1" applyFill="1" applyBorder="1" applyAlignment="1" applyProtection="1">
      <alignment horizontal="center" vertical="center" wrapText="1"/>
      <protection locked="0"/>
    </xf>
    <xf numFmtId="0" fontId="23" fillId="4" borderId="51" xfId="2" applyFont="1" applyFill="1" applyBorder="1" applyAlignment="1" applyProtection="1">
      <alignment horizontal="left" vertical="center" wrapText="1"/>
      <protection locked="0"/>
    </xf>
    <xf numFmtId="179" fontId="23" fillId="4" borderId="106" xfId="2" applyNumberFormat="1" applyFont="1" applyFill="1" applyBorder="1" applyAlignment="1" applyProtection="1">
      <alignment horizontal="center" vertical="center" wrapText="1"/>
      <protection locked="0"/>
    </xf>
    <xf numFmtId="0" fontId="23" fillId="4" borderId="9" xfId="2" applyFont="1" applyFill="1" applyBorder="1" applyAlignment="1" applyProtection="1">
      <alignment horizontal="left" vertical="center" wrapText="1"/>
      <protection locked="0"/>
    </xf>
    <xf numFmtId="179" fontId="23" fillId="4" borderId="108" xfId="2" applyNumberFormat="1" applyFont="1" applyFill="1" applyBorder="1" applyAlignment="1" applyProtection="1">
      <alignment horizontal="center" vertical="center" wrapText="1"/>
      <protection locked="0"/>
    </xf>
    <xf numFmtId="0" fontId="23" fillId="4" borderId="8" xfId="2" applyFont="1" applyFill="1" applyBorder="1" applyAlignment="1" applyProtection="1">
      <alignment horizontal="left" vertical="center" wrapText="1"/>
      <protection locked="0"/>
    </xf>
    <xf numFmtId="179" fontId="23" fillId="4" borderId="110" xfId="2" applyNumberFormat="1" applyFont="1" applyFill="1" applyBorder="1" applyAlignment="1" applyProtection="1">
      <alignment horizontal="center" vertical="center" wrapText="1"/>
      <protection locked="0"/>
    </xf>
    <xf numFmtId="0" fontId="23" fillId="4" borderId="55" xfId="2" applyFont="1" applyFill="1" applyBorder="1" applyAlignment="1" applyProtection="1">
      <alignment horizontal="left" vertical="center" wrapText="1"/>
      <protection locked="0"/>
    </xf>
    <xf numFmtId="179" fontId="23" fillId="4" borderId="112" xfId="2" applyNumberFormat="1" applyFont="1" applyFill="1" applyBorder="1" applyAlignment="1" applyProtection="1">
      <alignment horizontal="center" vertical="center" wrapText="1"/>
      <protection locked="0"/>
    </xf>
    <xf numFmtId="180" fontId="23" fillId="4" borderId="105" xfId="2" applyNumberFormat="1" applyFont="1" applyFill="1" applyBorder="1" applyAlignment="1" applyProtection="1">
      <alignment horizontal="center" vertical="center" wrapText="1"/>
      <protection locked="0"/>
    </xf>
    <xf numFmtId="0" fontId="23" fillId="11" borderId="28" xfId="2" applyFont="1" applyFill="1" applyBorder="1" applyAlignment="1" applyProtection="1">
      <alignment horizontal="left" vertical="center" wrapText="1"/>
      <protection locked="0"/>
    </xf>
    <xf numFmtId="178" fontId="23" fillId="4" borderId="33" xfId="2" applyNumberFormat="1" applyFont="1" applyFill="1" applyBorder="1" applyAlignment="1" applyProtection="1">
      <alignment vertical="center" wrapText="1"/>
      <protection locked="0"/>
    </xf>
    <xf numFmtId="178" fontId="23" fillId="4" borderId="33" xfId="16" applyNumberFormat="1" applyFont="1" applyFill="1" applyBorder="1" applyAlignment="1" applyProtection="1">
      <alignment vertical="center" wrapText="1"/>
      <protection locked="0"/>
    </xf>
    <xf numFmtId="180" fontId="23" fillId="4" borderId="107" xfId="2" applyNumberFormat="1" applyFont="1" applyFill="1" applyBorder="1" applyAlignment="1" applyProtection="1">
      <alignment horizontal="center" vertical="center" wrapText="1"/>
      <protection locked="0"/>
    </xf>
    <xf numFmtId="0" fontId="23" fillId="11" borderId="4" xfId="2" applyFont="1" applyFill="1" applyBorder="1" applyAlignment="1" applyProtection="1">
      <alignment horizontal="left" vertical="center" wrapText="1"/>
      <protection locked="0"/>
    </xf>
    <xf numFmtId="178" fontId="23" fillId="4" borderId="6" xfId="2" applyNumberFormat="1" applyFont="1" applyFill="1" applyBorder="1" applyAlignment="1" applyProtection="1">
      <alignment vertical="center" wrapText="1"/>
      <protection locked="0"/>
    </xf>
    <xf numFmtId="178" fontId="23" fillId="4" borderId="6" xfId="16" applyNumberFormat="1" applyFont="1" applyFill="1" applyBorder="1" applyAlignment="1" applyProtection="1">
      <alignment vertical="center" wrapText="1"/>
      <protection locked="0"/>
    </xf>
    <xf numFmtId="178" fontId="23" fillId="4" borderId="42" xfId="2" applyNumberFormat="1" applyFont="1" applyFill="1" applyBorder="1" applyAlignment="1" applyProtection="1">
      <alignment vertical="center" wrapText="1"/>
      <protection locked="0"/>
    </xf>
    <xf numFmtId="178" fontId="23" fillId="4" borderId="42" xfId="16" applyNumberFormat="1" applyFont="1" applyFill="1" applyBorder="1" applyAlignment="1" applyProtection="1">
      <alignment vertical="center" wrapText="1"/>
      <protection locked="0"/>
    </xf>
    <xf numFmtId="180" fontId="23" fillId="4" borderId="109" xfId="2" applyNumberFormat="1" applyFont="1" applyFill="1" applyBorder="1" applyAlignment="1" applyProtection="1">
      <alignment horizontal="center" vertical="center" wrapText="1"/>
      <protection locked="0"/>
    </xf>
    <xf numFmtId="0" fontId="23" fillId="11" borderId="6" xfId="2" applyFont="1" applyFill="1" applyBorder="1" applyAlignment="1" applyProtection="1">
      <alignment horizontal="left" vertical="center" wrapText="1"/>
      <protection locked="0"/>
    </xf>
    <xf numFmtId="180" fontId="23" fillId="4" borderId="111" xfId="2" applyNumberFormat="1" applyFont="1" applyFill="1" applyBorder="1" applyAlignment="1" applyProtection="1">
      <alignment horizontal="center" vertical="center" wrapText="1"/>
      <protection locked="0"/>
    </xf>
    <xf numFmtId="0" fontId="23" fillId="11" borderId="34" xfId="2" applyFont="1" applyFill="1" applyBorder="1" applyAlignment="1" applyProtection="1">
      <alignment horizontal="left" vertical="center" wrapText="1"/>
      <protection locked="0"/>
    </xf>
    <xf numFmtId="178" fontId="23" fillId="4" borderId="34" xfId="2" applyNumberFormat="1" applyFont="1" applyFill="1" applyBorder="1" applyAlignment="1" applyProtection="1">
      <alignment vertical="center" wrapText="1"/>
      <protection locked="0"/>
    </xf>
    <xf numFmtId="178" fontId="23" fillId="4" borderId="34" xfId="16" applyNumberFormat="1" applyFont="1" applyFill="1" applyBorder="1" applyAlignment="1" applyProtection="1">
      <alignment vertical="center" wrapText="1"/>
      <protection locked="0"/>
    </xf>
    <xf numFmtId="180" fontId="23" fillId="4" borderId="113" xfId="2" applyNumberFormat="1" applyFont="1" applyFill="1" applyBorder="1" applyAlignment="1" applyProtection="1">
      <alignment horizontal="center" vertical="center" wrapText="1"/>
      <protection locked="0"/>
    </xf>
    <xf numFmtId="0" fontId="23" fillId="11" borderId="54" xfId="2" applyFont="1" applyFill="1" applyBorder="1" applyAlignment="1" applyProtection="1">
      <alignment horizontal="left" vertical="center" wrapText="1"/>
      <protection locked="0"/>
    </xf>
    <xf numFmtId="178" fontId="23" fillId="4" borderId="54" xfId="2" applyNumberFormat="1" applyFont="1" applyFill="1" applyBorder="1" applyAlignment="1" applyProtection="1">
      <alignment vertical="center" wrapText="1"/>
      <protection locked="0"/>
    </xf>
    <xf numFmtId="178" fontId="23" fillId="4" borderId="54" xfId="16" applyNumberFormat="1" applyFont="1" applyFill="1" applyBorder="1" applyAlignment="1" applyProtection="1">
      <alignment vertical="center" wrapText="1"/>
      <protection locked="0"/>
    </xf>
    <xf numFmtId="178" fontId="23" fillId="0" borderId="33" xfId="16" applyNumberFormat="1" applyFont="1" applyFill="1" applyBorder="1" applyAlignment="1" applyProtection="1">
      <alignment vertical="center" shrinkToFit="1"/>
      <protection locked="0"/>
    </xf>
    <xf numFmtId="178" fontId="23" fillId="0" borderId="40" xfId="16" applyNumberFormat="1" applyFont="1" applyFill="1" applyBorder="1" applyAlignment="1" applyProtection="1">
      <alignment vertical="center" shrinkToFit="1"/>
      <protection locked="0"/>
    </xf>
    <xf numFmtId="0" fontId="23" fillId="4" borderId="0" xfId="2" applyFont="1" applyFill="1" applyAlignment="1" applyProtection="1">
      <alignment horizontal="center" vertical="center" shrinkToFit="1"/>
      <protection locked="0"/>
    </xf>
    <xf numFmtId="178" fontId="23" fillId="4" borderId="11" xfId="2" applyNumberFormat="1" applyFont="1" applyFill="1" applyBorder="1" applyAlignment="1" applyProtection="1">
      <alignment vertical="center" wrapText="1"/>
      <protection locked="0"/>
    </xf>
    <xf numFmtId="178" fontId="23" fillId="4" borderId="4" xfId="16" applyNumberFormat="1" applyFont="1" applyFill="1" applyBorder="1" applyAlignment="1" applyProtection="1">
      <alignment vertical="center" wrapText="1"/>
      <protection locked="0"/>
    </xf>
    <xf numFmtId="0" fontId="23" fillId="4" borderId="6" xfId="2" applyFont="1" applyFill="1" applyBorder="1" applyAlignment="1" applyProtection="1">
      <alignment horizontal="center" vertical="center" shrinkToFit="1"/>
      <protection locked="0"/>
    </xf>
    <xf numFmtId="178" fontId="23" fillId="4" borderId="10" xfId="2" applyNumberFormat="1" applyFont="1" applyFill="1" applyBorder="1" applyAlignment="1" applyProtection="1">
      <alignment vertical="center" wrapText="1"/>
      <protection locked="0"/>
    </xf>
    <xf numFmtId="0" fontId="23" fillId="4" borderId="61" xfId="2" applyFont="1" applyFill="1" applyBorder="1" applyAlignment="1" applyProtection="1">
      <alignment horizontal="center" vertical="center" shrinkToFit="1"/>
      <protection locked="0"/>
    </xf>
    <xf numFmtId="178" fontId="23" fillId="4" borderId="62" xfId="2" applyNumberFormat="1" applyFont="1" applyFill="1" applyBorder="1" applyAlignment="1" applyProtection="1">
      <alignment vertical="center" wrapText="1"/>
      <protection locked="0"/>
    </xf>
    <xf numFmtId="178" fontId="23" fillId="0" borderId="17" xfId="16" applyNumberFormat="1" applyFont="1" applyFill="1" applyBorder="1" applyAlignment="1" applyProtection="1">
      <alignment vertical="center" shrinkToFit="1"/>
      <protection locked="0"/>
    </xf>
    <xf numFmtId="178" fontId="23" fillId="4" borderId="44" xfId="7" applyNumberFormat="1" applyFont="1" applyFill="1" applyBorder="1" applyAlignment="1" applyProtection="1">
      <alignment horizontal="right" vertical="center" wrapText="1"/>
      <protection locked="0"/>
    </xf>
    <xf numFmtId="178" fontId="23" fillId="4" borderId="44" xfId="7" applyNumberFormat="1" applyFont="1" applyFill="1" applyBorder="1" applyAlignment="1" applyProtection="1">
      <alignment horizontal="right" vertical="center"/>
      <protection locked="0"/>
    </xf>
    <xf numFmtId="178" fontId="23" fillId="4" borderId="51" xfId="7" applyNumberFormat="1" applyFont="1" applyFill="1" applyBorder="1" applyAlignment="1" applyProtection="1">
      <alignment horizontal="right" vertical="center" wrapText="1"/>
      <protection locked="0"/>
    </xf>
    <xf numFmtId="178" fontId="23" fillId="4" borderId="51" xfId="7" applyNumberFormat="1" applyFont="1" applyFill="1" applyBorder="1" applyAlignment="1" applyProtection="1">
      <alignment horizontal="right" vertical="center"/>
      <protection locked="0"/>
    </xf>
    <xf numFmtId="178" fontId="23" fillId="4" borderId="6" xfId="7" applyNumberFormat="1" applyFont="1" applyFill="1" applyBorder="1" applyAlignment="1" applyProtection="1">
      <alignment horizontal="right" vertical="center" wrapText="1"/>
      <protection locked="0"/>
    </xf>
    <xf numFmtId="178" fontId="23" fillId="4" borderId="6" xfId="7" applyNumberFormat="1" applyFont="1" applyFill="1" applyBorder="1" applyAlignment="1" applyProtection="1">
      <alignment horizontal="right" vertical="center"/>
      <protection locked="0"/>
    </xf>
    <xf numFmtId="178" fontId="23" fillId="4" borderId="54" xfId="7" applyNumberFormat="1" applyFont="1" applyFill="1" applyBorder="1" applyAlignment="1" applyProtection="1">
      <alignment horizontal="right" vertical="center" wrapText="1"/>
      <protection locked="0"/>
    </xf>
    <xf numFmtId="178" fontId="23" fillId="4" borderId="54" xfId="7" applyNumberFormat="1" applyFont="1" applyFill="1" applyBorder="1" applyAlignment="1" applyProtection="1">
      <alignment horizontal="right" vertical="center"/>
      <protection locked="0"/>
    </xf>
    <xf numFmtId="178" fontId="23" fillId="4" borderId="28" xfId="7" applyNumberFormat="1" applyFont="1" applyFill="1" applyBorder="1" applyAlignment="1" applyProtection="1">
      <alignment vertical="center" wrapText="1"/>
      <protection locked="0"/>
    </xf>
    <xf numFmtId="178" fontId="23" fillId="4" borderId="28" xfId="7" applyNumberFormat="1" applyFont="1" applyFill="1" applyBorder="1" applyAlignment="1" applyProtection="1">
      <alignment vertical="center"/>
      <protection locked="0"/>
    </xf>
    <xf numFmtId="178" fontId="23" fillId="4" borderId="4" xfId="7" applyNumberFormat="1" applyFont="1" applyFill="1" applyBorder="1" applyAlignment="1" applyProtection="1">
      <alignment vertical="center" wrapText="1"/>
      <protection locked="0"/>
    </xf>
    <xf numFmtId="178" fontId="23" fillId="4" borderId="4" xfId="7" applyNumberFormat="1" applyFont="1" applyFill="1" applyBorder="1" applyAlignment="1" applyProtection="1">
      <alignment vertical="center"/>
      <protection locked="0"/>
    </xf>
    <xf numFmtId="178" fontId="23" fillId="4" borderId="6" xfId="7" applyNumberFormat="1" applyFont="1" applyFill="1" applyBorder="1" applyAlignment="1" applyProtection="1">
      <alignment vertical="center" wrapText="1"/>
      <protection locked="0"/>
    </xf>
    <xf numFmtId="178" fontId="23" fillId="4" borderId="6" xfId="7" applyNumberFormat="1" applyFont="1" applyFill="1" applyBorder="1" applyAlignment="1" applyProtection="1">
      <alignment vertical="center"/>
      <protection locked="0"/>
    </xf>
    <xf numFmtId="178" fontId="23" fillId="4" borderId="54" xfId="7" applyNumberFormat="1" applyFont="1" applyFill="1" applyBorder="1" applyAlignment="1" applyProtection="1">
      <alignment vertical="center" wrapText="1"/>
      <protection locked="0"/>
    </xf>
    <xf numFmtId="178" fontId="23" fillId="4" borderId="54" xfId="7" applyNumberFormat="1" applyFont="1" applyFill="1" applyBorder="1" applyAlignment="1" applyProtection="1">
      <alignment vertical="center"/>
      <protection locked="0"/>
    </xf>
    <xf numFmtId="0" fontId="11" fillId="0" borderId="0" xfId="10" applyFont="1" applyProtection="1">
      <alignment vertical="center"/>
    </xf>
    <xf numFmtId="0" fontId="41" fillId="0" borderId="0" xfId="10" applyFont="1" applyProtection="1">
      <alignment vertical="center"/>
    </xf>
    <xf numFmtId="0" fontId="46" fillId="0" borderId="0" xfId="10" applyFont="1" applyProtection="1">
      <alignment vertical="center"/>
    </xf>
    <xf numFmtId="0" fontId="10" fillId="0" borderId="0" xfId="10" applyFont="1" applyProtection="1">
      <alignment vertical="center"/>
    </xf>
    <xf numFmtId="0" fontId="42" fillId="3" borderId="0" xfId="10" applyFont="1" applyFill="1" applyAlignment="1" applyProtection="1">
      <alignment horizontal="left" vertical="center"/>
    </xf>
    <xf numFmtId="0" fontId="47" fillId="3" borderId="0" xfId="10" applyFont="1" applyFill="1" applyProtection="1">
      <alignment vertical="center"/>
    </xf>
    <xf numFmtId="0" fontId="8" fillId="0" borderId="0" xfId="10" applyFont="1" applyAlignment="1" applyProtection="1">
      <alignment horizontal="right" vertical="center"/>
    </xf>
    <xf numFmtId="0" fontId="2" fillId="2" borderId="22" xfId="10" applyFill="1" applyBorder="1" applyProtection="1">
      <alignment vertical="center"/>
    </xf>
    <xf numFmtId="0" fontId="7" fillId="3" borderId="0" xfId="10" applyFont="1" applyFill="1" applyAlignment="1" applyProtection="1">
      <alignment horizontal="center" vertical="center"/>
    </xf>
    <xf numFmtId="0" fontId="5" fillId="0" borderId="26" xfId="2" applyFont="1" applyBorder="1" applyAlignment="1" applyProtection="1">
      <alignment horizontal="center" vertical="center" wrapText="1" shrinkToFit="1"/>
    </xf>
    <xf numFmtId="0" fontId="5" fillId="0" borderId="26" xfId="2" applyFont="1" applyBorder="1" applyAlignment="1" applyProtection="1">
      <alignment horizontal="center" vertical="center" wrapText="1"/>
    </xf>
    <xf numFmtId="178" fontId="23" fillId="0" borderId="33" xfId="7" applyNumberFormat="1" applyFont="1" applyFill="1" applyBorder="1" applyAlignment="1" applyProtection="1">
      <alignment horizontal="right" vertical="center"/>
    </xf>
    <xf numFmtId="178" fontId="23" fillId="0" borderId="29" xfId="7" applyNumberFormat="1" applyFont="1" applyFill="1" applyBorder="1" applyAlignment="1" applyProtection="1">
      <alignment horizontal="right" vertical="center"/>
    </xf>
    <xf numFmtId="12" fontId="23" fillId="0" borderId="33" xfId="2" applyNumberFormat="1" applyFont="1" applyBorder="1" applyAlignment="1" applyProtection="1">
      <alignment horizontal="center" vertical="center"/>
    </xf>
    <xf numFmtId="178" fontId="23" fillId="0" borderId="33" xfId="2" applyNumberFormat="1" applyFont="1" applyBorder="1" applyAlignment="1" applyProtection="1">
      <alignment vertical="center"/>
    </xf>
    <xf numFmtId="178" fontId="23" fillId="0" borderId="6" xfId="7" applyNumberFormat="1" applyFont="1" applyFill="1" applyBorder="1" applyAlignment="1" applyProtection="1">
      <alignment horizontal="right" vertical="center"/>
    </xf>
    <xf numFmtId="12" fontId="23" fillId="0" borderId="6" xfId="2" applyNumberFormat="1" applyFont="1" applyBorder="1" applyAlignment="1" applyProtection="1">
      <alignment horizontal="center" vertical="center"/>
    </xf>
    <xf numFmtId="178" fontId="23" fillId="0" borderId="6" xfId="2" applyNumberFormat="1" applyFont="1" applyBorder="1" applyAlignment="1" applyProtection="1">
      <alignment vertical="center"/>
    </xf>
    <xf numFmtId="178" fontId="23" fillId="0" borderId="61" xfId="7" applyNumberFormat="1" applyFont="1" applyFill="1" applyBorder="1" applyAlignment="1" applyProtection="1">
      <alignment horizontal="right" vertical="center"/>
    </xf>
    <xf numFmtId="178" fontId="23" fillId="0" borderId="54" xfId="7" applyNumberFormat="1" applyFont="1" applyFill="1" applyBorder="1" applyAlignment="1" applyProtection="1">
      <alignment horizontal="right" vertical="center"/>
    </xf>
    <xf numFmtId="12" fontId="23" fillId="0" borderId="54" xfId="2" applyNumberFormat="1" applyFont="1" applyBorder="1" applyAlignment="1" applyProtection="1">
      <alignment horizontal="center" vertical="center"/>
    </xf>
    <xf numFmtId="178" fontId="23" fillId="0" borderId="61" xfId="2" applyNumberFormat="1" applyFont="1" applyBorder="1" applyAlignment="1" applyProtection="1">
      <alignment vertical="center"/>
    </xf>
    <xf numFmtId="178" fontId="5" fillId="0" borderId="45" xfId="2" applyNumberFormat="1" applyFont="1" applyBorder="1" applyAlignment="1" applyProtection="1">
      <alignment horizontal="right" vertical="center" wrapText="1"/>
    </xf>
    <xf numFmtId="178" fontId="23" fillId="0" borderId="40" xfId="7" applyNumberFormat="1" applyFont="1" applyFill="1" applyBorder="1" applyAlignment="1" applyProtection="1">
      <alignment vertical="center"/>
    </xf>
    <xf numFmtId="178" fontId="23" fillId="0" borderId="74" xfId="2" applyNumberFormat="1" applyFont="1" applyBorder="1" applyAlignment="1" applyProtection="1">
      <alignment vertical="center"/>
    </xf>
    <xf numFmtId="178" fontId="23" fillId="0" borderId="40" xfId="2" applyNumberFormat="1" applyFont="1" applyBorder="1" applyAlignment="1" applyProtection="1">
      <alignment vertical="center"/>
    </xf>
    <xf numFmtId="178" fontId="23" fillId="0" borderId="119" xfId="2" applyNumberFormat="1" applyFont="1" applyBorder="1" applyAlignment="1" applyProtection="1">
      <alignment vertical="center"/>
    </xf>
    <xf numFmtId="178" fontId="23" fillId="2" borderId="131" xfId="2" applyNumberFormat="1" applyFont="1" applyFill="1" applyBorder="1" applyAlignment="1" applyProtection="1">
      <alignment horizontal="right" vertical="center"/>
    </xf>
    <xf numFmtId="178" fontId="23" fillId="0" borderId="28" xfId="7" applyNumberFormat="1" applyFont="1" applyFill="1" applyBorder="1" applyAlignment="1" applyProtection="1">
      <alignment vertical="center"/>
    </xf>
    <xf numFmtId="12" fontId="23" fillId="0" borderId="28" xfId="2" applyNumberFormat="1" applyFont="1" applyBorder="1" applyAlignment="1" applyProtection="1">
      <alignment horizontal="center" vertical="center"/>
    </xf>
    <xf numFmtId="178" fontId="23" fillId="0" borderId="6" xfId="7" applyNumberFormat="1" applyFont="1" applyFill="1" applyBorder="1" applyAlignment="1" applyProtection="1">
      <alignment vertical="center"/>
    </xf>
    <xf numFmtId="178" fontId="23" fillId="0" borderId="54" xfId="7" applyNumberFormat="1" applyFont="1" applyFill="1" applyBorder="1" applyAlignment="1" applyProtection="1">
      <alignment vertical="center"/>
    </xf>
    <xf numFmtId="178" fontId="23" fillId="0" borderId="61" xfId="7" applyNumberFormat="1" applyFont="1" applyFill="1" applyBorder="1" applyAlignment="1" applyProtection="1">
      <alignment vertical="center"/>
    </xf>
    <xf numFmtId="178" fontId="23" fillId="0" borderId="54" xfId="2" applyNumberFormat="1" applyFont="1" applyBorder="1" applyAlignment="1" applyProtection="1">
      <alignment vertical="center"/>
    </xf>
    <xf numFmtId="178" fontId="23" fillId="0" borderId="77" xfId="7" applyNumberFormat="1" applyFont="1" applyFill="1" applyBorder="1" applyAlignment="1" applyProtection="1">
      <alignment horizontal="right" vertical="center" wrapText="1"/>
    </xf>
    <xf numFmtId="178" fontId="23" fillId="0" borderId="68" xfId="2" applyNumberFormat="1" applyFont="1" applyBorder="1" applyAlignment="1" applyProtection="1">
      <alignment vertical="center"/>
    </xf>
    <xf numFmtId="178" fontId="23" fillId="0" borderId="78" xfId="2" applyNumberFormat="1" applyFont="1" applyBorder="1" applyAlignment="1" applyProtection="1">
      <alignment vertical="center"/>
    </xf>
    <xf numFmtId="178" fontId="23" fillId="2" borderId="101" xfId="2" applyNumberFormat="1" applyFont="1" applyFill="1" applyBorder="1" applyAlignment="1" applyProtection="1">
      <alignment horizontal="right" vertical="center"/>
    </xf>
    <xf numFmtId="178" fontId="5" fillId="0" borderId="79" xfId="2" applyNumberFormat="1" applyFont="1" applyBorder="1" applyAlignment="1" applyProtection="1">
      <alignment horizontal="right" vertical="center"/>
    </xf>
    <xf numFmtId="178" fontId="23" fillId="0" borderId="60" xfId="2" applyNumberFormat="1" applyFont="1" applyBorder="1" applyAlignment="1" applyProtection="1">
      <alignment vertical="center"/>
    </xf>
    <xf numFmtId="178" fontId="23" fillId="0" borderId="59" xfId="2" applyNumberFormat="1" applyFont="1" applyBorder="1" applyAlignment="1" applyProtection="1">
      <alignment horizontal="center" vertical="center" wrapText="1"/>
    </xf>
    <xf numFmtId="178" fontId="23" fillId="0" borderId="26" xfId="7" applyNumberFormat="1" applyFont="1" applyFill="1" applyBorder="1" applyAlignment="1" applyProtection="1">
      <alignment horizontal="right" vertical="center"/>
    </xf>
    <xf numFmtId="178" fontId="23" fillId="0" borderId="26" xfId="7" applyNumberFormat="1" applyFont="1" applyFill="1" applyBorder="1" applyAlignment="1" applyProtection="1">
      <alignment vertical="center"/>
    </xf>
    <xf numFmtId="178" fontId="23" fillId="2" borderId="71" xfId="7" applyNumberFormat="1" applyFont="1" applyFill="1" applyBorder="1" applyAlignment="1" applyProtection="1">
      <alignment vertical="center"/>
    </xf>
    <xf numFmtId="0" fontId="7" fillId="2" borderId="0" xfId="2" applyFont="1" applyFill="1" applyAlignment="1" applyProtection="1">
      <alignment horizontal="right" vertical="center"/>
    </xf>
    <xf numFmtId="0" fontId="48" fillId="2" borderId="0" xfId="2" applyFont="1" applyFill="1" applyAlignment="1" applyProtection="1">
      <alignment vertical="top"/>
    </xf>
    <xf numFmtId="0" fontId="8" fillId="2" borderId="0" xfId="2" applyFont="1" applyFill="1" applyAlignment="1" applyProtection="1">
      <alignment vertical="top"/>
    </xf>
    <xf numFmtId="0" fontId="42" fillId="2" borderId="0" xfId="2" applyFont="1" applyFill="1" applyProtection="1"/>
    <xf numFmtId="0" fontId="8" fillId="2" borderId="0" xfId="2" applyFont="1" applyFill="1" applyProtection="1"/>
    <xf numFmtId="0" fontId="8" fillId="3" borderId="0" xfId="10" applyFont="1" applyFill="1" applyProtection="1">
      <alignment vertical="center"/>
    </xf>
    <xf numFmtId="0" fontId="7" fillId="2" borderId="0" xfId="10" applyFont="1" applyFill="1" applyProtection="1">
      <alignment vertical="center"/>
    </xf>
    <xf numFmtId="0" fontId="5" fillId="0" borderId="0" xfId="10" applyFont="1" applyAlignment="1" applyProtection="1">
      <alignment vertical="center" wrapText="1" shrinkToFit="1"/>
    </xf>
    <xf numFmtId="0" fontId="42" fillId="0" borderId="0" xfId="10" applyFont="1" applyProtection="1">
      <alignment vertical="center"/>
    </xf>
    <xf numFmtId="0" fontId="42" fillId="0" borderId="0" xfId="10" applyFont="1" applyAlignment="1" applyProtection="1">
      <alignment horizontal="center" vertical="center"/>
    </xf>
    <xf numFmtId="0" fontId="42" fillId="0" borderId="0" xfId="10" applyFont="1" applyAlignment="1" applyProtection="1">
      <alignment vertical="center" shrinkToFit="1"/>
    </xf>
    <xf numFmtId="0" fontId="8" fillId="0" borderId="0" xfId="10" applyFont="1" applyProtection="1">
      <alignment vertical="center"/>
    </xf>
    <xf numFmtId="0" fontId="7" fillId="0" borderId="0" xfId="10" applyFont="1" applyAlignment="1" applyProtection="1">
      <alignment vertical="center" wrapText="1" shrinkToFit="1"/>
    </xf>
    <xf numFmtId="0" fontId="7" fillId="0" borderId="0" xfId="10" applyFont="1" applyAlignment="1" applyProtection="1">
      <alignment horizontal="center" vertical="top" wrapText="1"/>
    </xf>
    <xf numFmtId="0" fontId="8" fillId="0" borderId="0" xfId="10" applyFont="1" applyAlignment="1" applyProtection="1">
      <alignment vertical="center" wrapText="1" shrinkToFit="1"/>
    </xf>
    <xf numFmtId="0" fontId="2" fillId="3" borderId="0" xfId="10" applyFill="1" applyAlignment="1" applyProtection="1">
      <alignment horizontal="center" vertical="center"/>
    </xf>
    <xf numFmtId="0" fontId="25" fillId="3" borderId="0" xfId="10" applyFont="1" applyFill="1" applyAlignment="1" applyProtection="1">
      <alignment horizontal="center" vertical="center"/>
    </xf>
    <xf numFmtId="0" fontId="2" fillId="0" borderId="0" xfId="10" applyAlignment="1" applyProtection="1">
      <alignment horizontal="center" vertical="center"/>
    </xf>
    <xf numFmtId="0" fontId="43" fillId="3" borderId="0" xfId="10" applyFont="1" applyFill="1" applyAlignment="1" applyProtection="1">
      <alignment horizontal="right" vertical="center"/>
    </xf>
    <xf numFmtId="0" fontId="19" fillId="0" borderId="81" xfId="2" applyFont="1" applyBorder="1" applyAlignment="1" applyProtection="1">
      <alignment horizontal="center" vertical="center" wrapText="1"/>
    </xf>
    <xf numFmtId="0" fontId="19" fillId="0" borderId="70" xfId="2" applyFont="1" applyBorder="1" applyAlignment="1" applyProtection="1">
      <alignment horizontal="center" vertical="center" wrapText="1"/>
    </xf>
    <xf numFmtId="0" fontId="39" fillId="0" borderId="82" xfId="2" applyFont="1" applyBorder="1" applyAlignment="1" applyProtection="1">
      <alignment horizontal="center" vertical="center" wrapText="1"/>
    </xf>
    <xf numFmtId="0" fontId="23" fillId="0" borderId="26" xfId="10" applyFont="1" applyBorder="1" applyAlignment="1" applyProtection="1">
      <alignment horizontal="center" vertical="center" wrapText="1"/>
    </xf>
    <xf numFmtId="38" fontId="23" fillId="0" borderId="26" xfId="1" applyFont="1" applyBorder="1" applyAlignment="1" applyProtection="1">
      <alignment horizontal="center" vertical="center" wrapText="1"/>
    </xf>
    <xf numFmtId="0" fontId="19" fillId="0" borderId="71" xfId="2" applyFont="1" applyBorder="1" applyAlignment="1" applyProtection="1">
      <alignment horizontal="center" vertical="center" wrapText="1"/>
    </xf>
    <xf numFmtId="0" fontId="23" fillId="0" borderId="28" xfId="2" applyFont="1" applyBorder="1" applyAlignment="1" applyProtection="1">
      <alignment horizontal="center" vertical="center" wrapText="1"/>
    </xf>
    <xf numFmtId="0" fontId="23" fillId="0" borderId="6" xfId="2" applyFont="1" applyBorder="1" applyAlignment="1" applyProtection="1">
      <alignment horizontal="center" vertical="center" wrapText="1"/>
    </xf>
    <xf numFmtId="0" fontId="23" fillId="0" borderId="54" xfId="2" applyFont="1" applyBorder="1" applyAlignment="1" applyProtection="1">
      <alignment horizontal="center" vertical="center" wrapText="1"/>
    </xf>
    <xf numFmtId="178" fontId="23" fillId="0" borderId="60" xfId="16" applyNumberFormat="1" applyFont="1" applyFill="1" applyBorder="1" applyAlignment="1" applyProtection="1">
      <alignment vertical="center" shrinkToFit="1"/>
    </xf>
    <xf numFmtId="0" fontId="23" fillId="0" borderId="109" xfId="2" applyFont="1" applyBorder="1" applyAlignment="1" applyProtection="1">
      <alignment horizontal="center" vertical="center" wrapText="1"/>
    </xf>
    <xf numFmtId="178" fontId="23" fillId="0" borderId="58" xfId="2" applyNumberFormat="1" applyFont="1" applyBorder="1" applyAlignment="1" applyProtection="1">
      <alignment vertical="center" wrapText="1"/>
    </xf>
    <xf numFmtId="178" fontId="23" fillId="0" borderId="68" xfId="2" applyNumberFormat="1" applyFont="1" applyBorder="1" applyAlignment="1" applyProtection="1">
      <alignment horizontal="center" vertical="center" wrapText="1"/>
    </xf>
    <xf numFmtId="178" fontId="23" fillId="0" borderId="61" xfId="2" applyNumberFormat="1" applyFont="1" applyBorder="1" applyAlignment="1" applyProtection="1">
      <alignment vertical="center" wrapText="1"/>
    </xf>
    <xf numFmtId="178" fontId="23" fillId="0" borderId="88" xfId="2" applyNumberFormat="1" applyFont="1" applyBorder="1" applyAlignment="1" applyProtection="1">
      <alignment vertical="center" wrapText="1"/>
    </xf>
    <xf numFmtId="178" fontId="23" fillId="0" borderId="59" xfId="2" applyNumberFormat="1" applyFont="1" applyBorder="1" applyAlignment="1" applyProtection="1">
      <alignment horizontal="center" vertical="center"/>
    </xf>
    <xf numFmtId="178" fontId="23" fillId="0" borderId="80" xfId="16" applyNumberFormat="1" applyFont="1" applyFill="1" applyBorder="1" applyAlignment="1" applyProtection="1">
      <alignment vertical="center" shrinkToFit="1"/>
    </xf>
    <xf numFmtId="0" fontId="23" fillId="4" borderId="83" xfId="2" applyFont="1" applyFill="1" applyBorder="1" applyAlignment="1" applyProtection="1">
      <alignment horizontal="left" vertical="center" wrapText="1"/>
      <protection locked="0"/>
    </xf>
    <xf numFmtId="179" fontId="23" fillId="4" borderId="75" xfId="2" applyNumberFormat="1" applyFont="1" applyFill="1" applyBorder="1" applyAlignment="1" applyProtection="1">
      <alignment horizontal="center" vertical="center" wrapText="1"/>
      <protection locked="0"/>
    </xf>
    <xf numFmtId="0" fontId="23" fillId="4" borderId="84" xfId="2" applyFont="1" applyFill="1" applyBorder="1" applyAlignment="1" applyProtection="1">
      <alignment horizontal="left" vertical="center" wrapText="1"/>
      <protection locked="0"/>
    </xf>
    <xf numFmtId="179" fontId="23" fillId="4" borderId="13" xfId="2" applyNumberFormat="1" applyFont="1" applyFill="1" applyBorder="1" applyAlignment="1" applyProtection="1">
      <alignment horizontal="center" vertical="center" wrapText="1"/>
      <protection locked="0"/>
    </xf>
    <xf numFmtId="0" fontId="23" fillId="4" borderId="85" xfId="2" applyFont="1" applyFill="1" applyBorder="1" applyAlignment="1" applyProtection="1">
      <alignment horizontal="left" vertical="center" wrapText="1"/>
      <protection locked="0"/>
    </xf>
    <xf numFmtId="179" fontId="23" fillId="4" borderId="76" xfId="2" applyNumberFormat="1" applyFont="1" applyFill="1" applyBorder="1" applyAlignment="1" applyProtection="1">
      <alignment horizontal="center" vertical="center" wrapText="1"/>
      <protection locked="0"/>
    </xf>
    <xf numFmtId="180" fontId="23" fillId="4" borderId="75" xfId="2" applyNumberFormat="1" applyFont="1" applyFill="1" applyBorder="1" applyAlignment="1" applyProtection="1">
      <alignment horizontal="center" vertical="center" wrapText="1"/>
      <protection locked="0"/>
    </xf>
    <xf numFmtId="180" fontId="23" fillId="4" borderId="13" xfId="2" applyNumberFormat="1" applyFont="1" applyFill="1" applyBorder="1" applyAlignment="1" applyProtection="1">
      <alignment horizontal="center" vertical="center" wrapText="1"/>
      <protection locked="0"/>
    </xf>
    <xf numFmtId="180" fontId="23" fillId="4" borderId="76" xfId="2" applyNumberFormat="1" applyFont="1" applyFill="1" applyBorder="1" applyAlignment="1" applyProtection="1">
      <alignment horizontal="center" vertical="center" wrapText="1"/>
      <protection locked="0"/>
    </xf>
    <xf numFmtId="178" fontId="23" fillId="0" borderId="42" xfId="16" applyNumberFormat="1" applyFont="1" applyFill="1" applyBorder="1" applyAlignment="1" applyProtection="1">
      <alignment vertical="center" shrinkToFit="1"/>
      <protection locked="0"/>
    </xf>
    <xf numFmtId="0" fontId="23" fillId="11" borderId="33" xfId="2" applyFont="1" applyFill="1" applyBorder="1" applyAlignment="1" applyProtection="1">
      <alignment horizontal="left" vertical="center" wrapText="1"/>
      <protection locked="0"/>
    </xf>
    <xf numFmtId="178" fontId="23" fillId="4" borderId="4" xfId="2" applyNumberFormat="1" applyFont="1" applyFill="1" applyBorder="1" applyAlignment="1" applyProtection="1">
      <alignment vertical="center" wrapText="1"/>
      <protection locked="0"/>
    </xf>
    <xf numFmtId="178" fontId="23" fillId="4" borderId="5" xfId="2" applyNumberFormat="1" applyFont="1" applyFill="1" applyBorder="1" applyAlignment="1" applyProtection="1">
      <alignment vertical="center" wrapText="1"/>
      <protection locked="0"/>
    </xf>
    <xf numFmtId="0" fontId="36" fillId="0" borderId="0" xfId="10" applyFont="1" applyProtection="1">
      <alignment vertical="center"/>
    </xf>
    <xf numFmtId="0" fontId="23" fillId="0" borderId="91" xfId="2" applyFont="1" applyBorder="1" applyAlignment="1" applyProtection="1">
      <alignment horizontal="center" vertical="center" wrapText="1"/>
    </xf>
    <xf numFmtId="0" fontId="23" fillId="0" borderId="44" xfId="2" applyFont="1" applyBorder="1" applyAlignment="1" applyProtection="1">
      <alignment horizontal="center" vertical="center" wrapText="1"/>
    </xf>
    <xf numFmtId="0" fontId="23" fillId="0" borderId="126" xfId="2" applyFont="1" applyBorder="1" applyAlignment="1" applyProtection="1">
      <alignment horizontal="center" vertical="center" wrapText="1"/>
    </xf>
    <xf numFmtId="0" fontId="23" fillId="0" borderId="92" xfId="2" applyFont="1" applyBorder="1" applyAlignment="1" applyProtection="1">
      <alignment horizontal="center" vertical="center" wrapText="1"/>
    </xf>
    <xf numFmtId="178" fontId="23" fillId="0" borderId="93" xfId="2" applyNumberFormat="1" applyFont="1" applyBorder="1" applyAlignment="1" applyProtection="1">
      <alignment vertical="center" wrapText="1"/>
    </xf>
    <xf numFmtId="178" fontId="23" fillId="0" borderId="17" xfId="2" applyNumberFormat="1" applyFont="1" applyBorder="1" applyAlignment="1" applyProtection="1">
      <alignment vertical="center" wrapText="1"/>
    </xf>
    <xf numFmtId="178" fontId="23" fillId="0" borderId="46" xfId="2" applyNumberFormat="1" applyFont="1" applyBorder="1" applyAlignment="1" applyProtection="1">
      <alignment vertical="center" wrapText="1"/>
    </xf>
    <xf numFmtId="178" fontId="23" fillId="0" borderId="94" xfId="2" applyNumberFormat="1" applyFont="1" applyBorder="1" applyAlignment="1" applyProtection="1">
      <alignment vertical="center" wrapText="1"/>
    </xf>
    <xf numFmtId="0" fontId="24" fillId="4" borderId="18" xfId="3" applyFont="1" applyFill="1" applyBorder="1" applyAlignment="1" applyProtection="1">
      <alignment horizontal="left" vertical="center" shrinkToFit="1"/>
      <protection locked="0"/>
    </xf>
    <xf numFmtId="0" fontId="7" fillId="10" borderId="130" xfId="2" applyFont="1" applyFill="1" applyBorder="1" applyAlignment="1" applyProtection="1">
      <alignment horizontal="left" vertical="center"/>
    </xf>
    <xf numFmtId="0" fontId="7" fillId="10" borderId="2" xfId="2" applyFont="1" applyFill="1" applyBorder="1" applyAlignment="1" applyProtection="1">
      <alignment horizontal="left" vertical="center"/>
    </xf>
    <xf numFmtId="0" fontId="7" fillId="10" borderId="3" xfId="2" applyFont="1" applyFill="1" applyBorder="1" applyAlignment="1" applyProtection="1">
      <alignment horizontal="left" vertical="center"/>
    </xf>
    <xf numFmtId="0" fontId="18" fillId="0" borderId="0" xfId="2" applyFont="1" applyAlignment="1" applyProtection="1">
      <alignment horizontal="center" vertical="center" shrinkToFit="1"/>
    </xf>
    <xf numFmtId="0" fontId="2" fillId="5" borderId="38" xfId="2" applyFont="1" applyFill="1" applyBorder="1" applyAlignment="1" applyProtection="1">
      <alignment horizontal="center" vertical="center"/>
    </xf>
    <xf numFmtId="0" fontId="2" fillId="5" borderId="39" xfId="2" applyFont="1" applyFill="1" applyBorder="1" applyAlignment="1" applyProtection="1">
      <alignment horizontal="center" vertical="center"/>
    </xf>
    <xf numFmtId="0" fontId="0" fillId="0" borderId="47" xfId="2" applyFont="1" applyBorder="1" applyAlignment="1" applyProtection="1">
      <alignment horizontal="center" vertical="center" wrapText="1"/>
    </xf>
    <xf numFmtId="0" fontId="0" fillId="0" borderId="36" xfId="2" applyFont="1" applyBorder="1" applyAlignment="1" applyProtection="1">
      <alignment horizontal="center" vertical="center" wrapText="1"/>
    </xf>
    <xf numFmtId="0" fontId="0" fillId="0" borderId="37" xfId="2" applyFont="1" applyBorder="1" applyAlignment="1" applyProtection="1">
      <alignment horizontal="center" vertical="center" wrapText="1"/>
    </xf>
    <xf numFmtId="0" fontId="0" fillId="0" borderId="36" xfId="2" applyFont="1" applyBorder="1" applyAlignment="1" applyProtection="1">
      <alignment horizontal="center" vertical="center" textRotation="255" wrapText="1"/>
    </xf>
    <xf numFmtId="0" fontId="2" fillId="0" borderId="36" xfId="2" applyFont="1" applyBorder="1" applyAlignment="1" applyProtection="1">
      <alignment horizontal="center" vertical="center" textRotation="255" wrapText="1"/>
    </xf>
    <xf numFmtId="0" fontId="2" fillId="0" borderId="37" xfId="2" applyFont="1" applyBorder="1" applyAlignment="1" applyProtection="1">
      <alignment horizontal="center" vertical="center" textRotation="255" wrapText="1"/>
    </xf>
    <xf numFmtId="0" fontId="0" fillId="0" borderId="41" xfId="2" applyFont="1" applyBorder="1" applyAlignment="1" applyProtection="1">
      <alignment horizontal="center" vertical="center" textRotation="255" wrapText="1"/>
    </xf>
    <xf numFmtId="0" fontId="0" fillId="0" borderId="37" xfId="2" applyFont="1" applyBorder="1" applyAlignment="1" applyProtection="1">
      <alignment horizontal="center" vertical="center" textRotation="255" wrapText="1"/>
    </xf>
    <xf numFmtId="0" fontId="23" fillId="4" borderId="9" xfId="10" applyFont="1" applyFill="1" applyBorder="1" applyAlignment="1" applyProtection="1">
      <alignment horizontal="left" vertical="center" wrapText="1"/>
      <protection locked="0"/>
    </xf>
    <xf numFmtId="0" fontId="23" fillId="4" borderId="13" xfId="10" applyFont="1" applyFill="1" applyBorder="1" applyAlignment="1" applyProtection="1">
      <alignment horizontal="left" vertical="center" wrapText="1"/>
      <protection locked="0"/>
    </xf>
    <xf numFmtId="0" fontId="23" fillId="4" borderId="10" xfId="10" applyFont="1" applyFill="1" applyBorder="1" applyAlignment="1" applyProtection="1">
      <alignment horizontal="left" vertical="center" wrapText="1"/>
      <protection locked="0"/>
    </xf>
    <xf numFmtId="0" fontId="23" fillId="4" borderId="9" xfId="2" applyFont="1" applyFill="1" applyBorder="1" applyAlignment="1" applyProtection="1">
      <alignment horizontal="left" vertical="center" wrapText="1"/>
      <protection locked="0"/>
    </xf>
    <xf numFmtId="0" fontId="23" fillId="4" borderId="13" xfId="2" applyFont="1" applyFill="1" applyBorder="1" applyAlignment="1" applyProtection="1">
      <alignment horizontal="left" vertical="center" wrapText="1"/>
      <protection locked="0"/>
    </xf>
    <xf numFmtId="0" fontId="23" fillId="4" borderId="10" xfId="2" applyFont="1" applyFill="1" applyBorder="1" applyAlignment="1" applyProtection="1">
      <alignment horizontal="left" vertical="center" wrapText="1"/>
      <protection locked="0"/>
    </xf>
    <xf numFmtId="0" fontId="23" fillId="4" borderId="55" xfId="2" applyFont="1" applyFill="1" applyBorder="1" applyAlignment="1" applyProtection="1">
      <alignment horizontal="left" vertical="center" wrapText="1"/>
      <protection locked="0"/>
    </xf>
    <xf numFmtId="0" fontId="23" fillId="4" borderId="76" xfId="2" applyFont="1" applyFill="1" applyBorder="1" applyAlignment="1" applyProtection="1">
      <alignment horizontal="left" vertical="center" wrapText="1"/>
      <protection locked="0"/>
    </xf>
    <xf numFmtId="0" fontId="23" fillId="4" borderId="62" xfId="2" applyFont="1" applyFill="1" applyBorder="1" applyAlignment="1" applyProtection="1">
      <alignment horizontal="left" vertical="center" wrapText="1"/>
      <protection locked="0"/>
    </xf>
    <xf numFmtId="0" fontId="23" fillId="0" borderId="69" xfId="2" applyFont="1" applyBorder="1" applyAlignment="1" applyProtection="1">
      <alignment horizontal="center" vertical="center"/>
    </xf>
    <xf numFmtId="0" fontId="23" fillId="0" borderId="57" xfId="2" applyFont="1" applyBorder="1" applyAlignment="1" applyProtection="1">
      <alignment horizontal="center" vertical="center"/>
    </xf>
    <xf numFmtId="0" fontId="23" fillId="0" borderId="58" xfId="2" applyFont="1" applyBorder="1" applyAlignment="1" applyProtection="1">
      <alignment horizontal="center" vertical="center"/>
    </xf>
    <xf numFmtId="0" fontId="36" fillId="3" borderId="0" xfId="10" applyFont="1" applyFill="1" applyAlignment="1" applyProtection="1">
      <alignment horizontal="center" vertical="center"/>
    </xf>
    <xf numFmtId="0" fontId="36" fillId="0" borderId="0" xfId="10" applyFont="1" applyAlignment="1" applyProtection="1">
      <alignment horizontal="center" vertical="center"/>
    </xf>
    <xf numFmtId="0" fontId="36" fillId="0" borderId="0" xfId="10" applyFont="1" applyProtection="1">
      <alignment vertical="center"/>
    </xf>
    <xf numFmtId="0" fontId="25" fillId="3" borderId="0" xfId="10" applyFont="1" applyFill="1" applyAlignment="1" applyProtection="1">
      <alignment horizontal="center" vertical="center"/>
    </xf>
    <xf numFmtId="178" fontId="23" fillId="0" borderId="114" xfId="16" applyNumberFormat="1" applyFont="1" applyFill="1" applyBorder="1" applyAlignment="1" applyProtection="1">
      <alignment vertical="center" shrinkToFit="1"/>
    </xf>
    <xf numFmtId="178" fontId="23" fillId="0" borderId="74" xfId="16" applyNumberFormat="1" applyFont="1" applyFill="1" applyBorder="1" applyAlignment="1" applyProtection="1">
      <alignment vertical="center" shrinkToFit="1"/>
    </xf>
    <xf numFmtId="178" fontId="23" fillId="0" borderId="77" xfId="16" applyNumberFormat="1" applyFont="1" applyFill="1" applyBorder="1" applyAlignment="1" applyProtection="1">
      <alignment vertical="center" shrinkToFit="1"/>
    </xf>
    <xf numFmtId="0" fontId="23" fillId="0" borderId="1" xfId="10" applyFont="1" applyBorder="1" applyAlignment="1" applyProtection="1">
      <alignment horizontal="center" vertical="center"/>
    </xf>
    <xf numFmtId="0" fontId="23" fillId="0" borderId="13" xfId="10" applyFont="1" applyBorder="1" applyAlignment="1" applyProtection="1">
      <alignment horizontal="center" vertical="center"/>
    </xf>
    <xf numFmtId="0" fontId="23" fillId="0" borderId="102" xfId="2" applyFont="1" applyBorder="1" applyAlignment="1" applyProtection="1">
      <alignment horizontal="center" vertical="center" wrapText="1"/>
    </xf>
    <xf numFmtId="0" fontId="23" fillId="0" borderId="23" xfId="2" applyFont="1" applyBorder="1" applyAlignment="1" applyProtection="1">
      <alignment horizontal="center" vertical="center" wrapText="1"/>
    </xf>
    <xf numFmtId="0" fontId="38" fillId="0" borderId="103" xfId="2" applyFont="1" applyBorder="1" applyAlignment="1" applyProtection="1">
      <alignment horizontal="center" vertical="center" wrapText="1"/>
    </xf>
    <xf numFmtId="0" fontId="38" fillId="0" borderId="22" xfId="2" applyFont="1" applyBorder="1" applyAlignment="1" applyProtection="1">
      <alignment horizontal="center" vertical="center" wrapText="1"/>
    </xf>
    <xf numFmtId="0" fontId="23" fillId="0" borderId="41" xfId="2" applyFont="1" applyBorder="1" applyAlignment="1" applyProtection="1">
      <alignment horizontal="center" vertical="center" shrinkToFit="1"/>
    </xf>
    <xf numFmtId="0" fontId="23" fillId="0" borderId="36" xfId="2" applyFont="1" applyBorder="1" applyAlignment="1" applyProtection="1">
      <alignment horizontal="center" vertical="center" shrinkToFit="1"/>
    </xf>
    <xf numFmtId="0" fontId="23" fillId="0" borderId="37" xfId="2" applyFont="1" applyBorder="1" applyAlignment="1" applyProtection="1">
      <alignment horizontal="center" vertical="center" shrinkToFit="1"/>
    </xf>
    <xf numFmtId="0" fontId="23" fillId="0" borderId="56" xfId="2" applyFont="1" applyBorder="1" applyAlignment="1" applyProtection="1">
      <alignment horizontal="center" vertical="center" wrapText="1"/>
    </xf>
    <xf numFmtId="0" fontId="23" fillId="0" borderId="57" xfId="2" applyFont="1" applyBorder="1" applyAlignment="1" applyProtection="1">
      <alignment horizontal="center" vertical="center" wrapText="1"/>
    </xf>
    <xf numFmtId="0" fontId="23" fillId="0" borderId="58" xfId="2" applyFont="1" applyBorder="1" applyAlignment="1" applyProtection="1">
      <alignment horizontal="center" vertical="center" wrapText="1"/>
    </xf>
    <xf numFmtId="0" fontId="23" fillId="0" borderId="63" xfId="2" applyFont="1" applyBorder="1" applyAlignment="1" applyProtection="1">
      <alignment horizontal="center" vertical="center" shrinkToFit="1"/>
    </xf>
    <xf numFmtId="0" fontId="23" fillId="4" borderId="44" xfId="10" applyFont="1" applyFill="1" applyBorder="1" applyAlignment="1" applyProtection="1">
      <alignment horizontal="left" vertical="center" wrapText="1"/>
      <protection locked="0"/>
    </xf>
    <xf numFmtId="0" fontId="23" fillId="4" borderId="75" xfId="10" applyFont="1" applyFill="1" applyBorder="1" applyAlignment="1" applyProtection="1">
      <alignment horizontal="left" vertical="center" wrapText="1"/>
      <protection locked="0"/>
    </xf>
    <xf numFmtId="0" fontId="23" fillId="4" borderId="27" xfId="10" applyFont="1" applyFill="1" applyBorder="1" applyAlignment="1" applyProtection="1">
      <alignment horizontal="left" vertical="center" wrapText="1"/>
      <protection locked="0"/>
    </xf>
    <xf numFmtId="0" fontId="23" fillId="0" borderId="64" xfId="2" applyFont="1" applyBorder="1" applyAlignment="1" applyProtection="1">
      <alignment horizontal="center" vertical="center" wrapText="1"/>
    </xf>
    <xf numFmtId="0" fontId="23" fillId="0" borderId="65" xfId="2" applyFont="1" applyBorder="1" applyAlignment="1" applyProtection="1">
      <alignment horizontal="center" vertical="center" wrapText="1"/>
    </xf>
    <xf numFmtId="0" fontId="23" fillId="0" borderId="66" xfId="2" applyFont="1" applyBorder="1" applyAlignment="1" applyProtection="1">
      <alignment horizontal="center" vertical="center" wrapText="1"/>
    </xf>
    <xf numFmtId="0" fontId="12" fillId="0" borderId="98" xfId="10" applyFont="1" applyBorder="1" applyAlignment="1" applyProtection="1">
      <alignment horizontal="center" vertical="top" textRotation="255"/>
    </xf>
    <xf numFmtId="0" fontId="12" fillId="0" borderId="99" xfId="10" applyFont="1" applyBorder="1" applyAlignment="1" applyProtection="1">
      <alignment horizontal="center" vertical="top" textRotation="255"/>
    </xf>
    <xf numFmtId="0" fontId="12" fillId="0" borderId="100" xfId="10" applyFont="1" applyBorder="1" applyAlignment="1" applyProtection="1">
      <alignment horizontal="center" vertical="top" textRotation="255"/>
    </xf>
    <xf numFmtId="0" fontId="23" fillId="0" borderId="122" xfId="10" applyFont="1" applyBorder="1" applyAlignment="1" applyProtection="1">
      <alignment horizontal="center" vertical="center" wrapText="1"/>
    </xf>
    <xf numFmtId="0" fontId="23" fillId="0" borderId="125" xfId="10" applyFont="1" applyBorder="1" applyAlignment="1" applyProtection="1">
      <alignment horizontal="center" vertical="center" wrapText="1"/>
    </xf>
    <xf numFmtId="0" fontId="23" fillId="11" borderId="123" xfId="10" applyFont="1" applyFill="1" applyBorder="1" applyAlignment="1" applyProtection="1">
      <alignment horizontal="center" vertical="center"/>
      <protection locked="0"/>
    </xf>
    <xf numFmtId="0" fontId="23" fillId="11" borderId="128" xfId="10" applyFont="1" applyFill="1" applyBorder="1" applyAlignment="1" applyProtection="1">
      <alignment horizontal="center" vertical="center"/>
      <protection locked="0"/>
    </xf>
    <xf numFmtId="0" fontId="23" fillId="0" borderId="123" xfId="10" applyFont="1" applyBorder="1" applyAlignment="1" applyProtection="1">
      <alignment horizontal="center" vertical="center" wrapText="1"/>
    </xf>
    <xf numFmtId="0" fontId="23" fillId="0" borderId="124" xfId="10" applyFont="1" applyBorder="1" applyAlignment="1" applyProtection="1">
      <alignment horizontal="center" vertical="center" wrapText="1"/>
    </xf>
    <xf numFmtId="0" fontId="23" fillId="11" borderId="120" xfId="10" applyFont="1" applyFill="1" applyBorder="1" applyAlignment="1" applyProtection="1">
      <alignment horizontal="center" vertical="center"/>
      <protection locked="0"/>
    </xf>
    <xf numFmtId="0" fontId="23" fillId="11" borderId="121" xfId="10" applyFont="1" applyFill="1" applyBorder="1" applyAlignment="1" applyProtection="1">
      <alignment horizontal="center" vertical="center"/>
      <protection locked="0"/>
    </xf>
    <xf numFmtId="0" fontId="23" fillId="4" borderId="44" xfId="2" applyFont="1" applyFill="1" applyBorder="1" applyAlignment="1" applyProtection="1">
      <alignment horizontal="left" vertical="center" wrapText="1"/>
      <protection locked="0"/>
    </xf>
    <xf numFmtId="0" fontId="23" fillId="4" borderId="27" xfId="2" applyFont="1" applyFill="1" applyBorder="1" applyAlignment="1" applyProtection="1">
      <alignment horizontal="left" vertical="center" wrapText="1"/>
      <protection locked="0"/>
    </xf>
    <xf numFmtId="178" fontId="23" fillId="0" borderId="115" xfId="2" applyNumberFormat="1" applyFont="1" applyBorder="1" applyAlignment="1" applyProtection="1">
      <alignment horizontal="center" vertical="center"/>
    </xf>
    <xf numFmtId="178" fontId="23" fillId="0" borderId="116" xfId="2" applyNumberFormat="1" applyFont="1" applyBorder="1" applyAlignment="1" applyProtection="1">
      <alignment horizontal="center" vertical="center"/>
    </xf>
    <xf numFmtId="178" fontId="23" fillId="0" borderId="117" xfId="2" applyNumberFormat="1" applyFont="1" applyBorder="1" applyAlignment="1" applyProtection="1">
      <alignment horizontal="center" vertical="center"/>
    </xf>
    <xf numFmtId="178" fontId="23" fillId="0" borderId="115" xfId="2" applyNumberFormat="1" applyFont="1" applyBorder="1" applyAlignment="1" applyProtection="1">
      <alignment vertical="center"/>
    </xf>
    <xf numFmtId="178" fontId="23" fillId="0" borderId="116" xfId="2" applyNumberFormat="1" applyFont="1" applyBorder="1" applyAlignment="1" applyProtection="1">
      <alignment vertical="center"/>
    </xf>
    <xf numFmtId="178" fontId="23" fillId="0" borderId="117" xfId="2" applyNumberFormat="1" applyFont="1" applyBorder="1" applyAlignment="1" applyProtection="1">
      <alignment vertical="center"/>
    </xf>
    <xf numFmtId="0" fontId="23" fillId="0" borderId="129" xfId="10" applyFont="1" applyBorder="1" applyAlignment="1" applyProtection="1">
      <alignment horizontal="center" vertical="center" wrapText="1"/>
    </xf>
    <xf numFmtId="0" fontId="23" fillId="11" borderId="129" xfId="10" applyFont="1" applyFill="1" applyBorder="1" applyAlignment="1" applyProtection="1">
      <alignment horizontal="center" vertical="center"/>
      <protection locked="0"/>
    </xf>
    <xf numFmtId="0" fontId="23" fillId="11" borderId="124" xfId="10" applyFont="1" applyFill="1" applyBorder="1" applyAlignment="1" applyProtection="1">
      <alignment horizontal="center" vertical="center"/>
      <protection locked="0"/>
    </xf>
    <xf numFmtId="0" fontId="23" fillId="0" borderId="123" xfId="0" applyFont="1" applyBorder="1" applyAlignment="1" applyProtection="1">
      <alignment horizontal="center" vertical="center" wrapText="1"/>
    </xf>
    <xf numFmtId="0" fontId="23" fillId="0" borderId="124" xfId="0" applyFont="1" applyBorder="1" applyAlignment="1" applyProtection="1">
      <alignment horizontal="center" vertical="center" wrapText="1"/>
    </xf>
    <xf numFmtId="178" fontId="23" fillId="2" borderId="98" xfId="2" applyNumberFormat="1" applyFont="1" applyFill="1" applyBorder="1" applyAlignment="1" applyProtection="1">
      <alignment horizontal="center" vertical="center"/>
    </xf>
    <xf numFmtId="178" fontId="23" fillId="2" borderId="99" xfId="2" applyNumberFormat="1" applyFont="1" applyFill="1" applyBorder="1" applyAlignment="1" applyProtection="1">
      <alignment horizontal="center" vertical="center"/>
    </xf>
    <xf numFmtId="178" fontId="23" fillId="2" borderId="100" xfId="2" applyNumberFormat="1" applyFont="1" applyFill="1" applyBorder="1" applyAlignment="1" applyProtection="1">
      <alignment horizontal="center" vertical="center"/>
    </xf>
    <xf numFmtId="0" fontId="42" fillId="0" borderId="33" xfId="2" applyFont="1" applyBorder="1" applyAlignment="1" applyProtection="1">
      <alignment horizontal="center" vertical="top" wrapText="1"/>
    </xf>
    <xf numFmtId="0" fontId="42" fillId="0" borderId="40" xfId="2" applyFont="1" applyBorder="1" applyAlignment="1" applyProtection="1">
      <alignment horizontal="center" vertical="top" wrapText="1"/>
    </xf>
    <xf numFmtId="0" fontId="42" fillId="0" borderId="41" xfId="2" applyFont="1" applyBorder="1" applyAlignment="1" applyProtection="1">
      <alignment horizontal="center" vertical="center" wrapText="1"/>
    </xf>
    <xf numFmtId="0" fontId="42" fillId="0" borderId="36" xfId="2" applyFont="1" applyBorder="1" applyAlignment="1" applyProtection="1">
      <alignment horizontal="center" vertical="center" wrapText="1"/>
    </xf>
    <xf numFmtId="0" fontId="42" fillId="0" borderId="37" xfId="2" applyFont="1" applyBorder="1" applyAlignment="1" applyProtection="1">
      <alignment horizontal="center" vertical="center" wrapText="1"/>
    </xf>
    <xf numFmtId="0" fontId="42" fillId="0" borderId="63" xfId="2" applyFont="1" applyBorder="1" applyAlignment="1" applyProtection="1">
      <alignment horizontal="center" vertical="center" wrapText="1"/>
    </xf>
    <xf numFmtId="0" fontId="42" fillId="0" borderId="70" xfId="2" applyFont="1" applyBorder="1" applyAlignment="1" applyProtection="1">
      <alignment horizontal="center" vertical="top" wrapText="1"/>
    </xf>
    <xf numFmtId="0" fontId="42" fillId="0" borderId="96" xfId="2" applyFont="1" applyBorder="1" applyAlignment="1" applyProtection="1">
      <alignment horizontal="center" vertical="top" wrapText="1"/>
    </xf>
    <xf numFmtId="0" fontId="47" fillId="3" borderId="0" xfId="10" applyFont="1" applyFill="1" applyAlignment="1" applyProtection="1">
      <alignment horizontal="center" vertical="center"/>
    </xf>
    <xf numFmtId="0" fontId="23" fillId="3" borderId="52" xfId="10" applyFont="1" applyFill="1" applyBorder="1" applyAlignment="1" applyProtection="1">
      <alignment horizontal="right" vertical="center"/>
    </xf>
    <xf numFmtId="0" fontId="42" fillId="0" borderId="29" xfId="2" applyFont="1" applyBorder="1" applyAlignment="1" applyProtection="1">
      <alignment horizontal="center" vertical="top" wrapText="1"/>
    </xf>
    <xf numFmtId="0" fontId="42" fillId="0" borderId="26" xfId="2" applyFont="1" applyBorder="1" applyAlignment="1" applyProtection="1">
      <alignment horizontal="center" vertical="top" wrapText="1"/>
    </xf>
    <xf numFmtId="0" fontId="5" fillId="0" borderId="26" xfId="2" applyFont="1" applyBorder="1" applyAlignment="1" applyProtection="1">
      <alignment horizontal="center" vertical="center" wrapText="1"/>
    </xf>
    <xf numFmtId="0" fontId="5" fillId="0" borderId="43" xfId="2" applyFont="1" applyBorder="1" applyAlignment="1" applyProtection="1">
      <alignment horizontal="center" vertical="center" wrapText="1"/>
    </xf>
    <xf numFmtId="0" fontId="5" fillId="0" borderId="20" xfId="2" applyFont="1" applyBorder="1" applyAlignment="1" applyProtection="1">
      <alignment horizontal="center" vertical="center" wrapText="1"/>
    </xf>
    <xf numFmtId="0" fontId="5" fillId="0" borderId="21" xfId="2" applyFont="1" applyBorder="1" applyAlignment="1" applyProtection="1">
      <alignment horizontal="center" vertical="center" wrapText="1"/>
    </xf>
    <xf numFmtId="0" fontId="23" fillId="0" borderId="29" xfId="2" applyFont="1" applyBorder="1" applyAlignment="1" applyProtection="1">
      <alignment horizontal="center" vertical="center" wrapText="1"/>
    </xf>
    <xf numFmtId="0" fontId="23" fillId="0" borderId="25" xfId="2" applyFont="1" applyBorder="1" applyAlignment="1" applyProtection="1">
      <alignment horizontal="center" vertical="center" wrapText="1"/>
    </xf>
    <xf numFmtId="0" fontId="42" fillId="0" borderId="28" xfId="2" applyFont="1" applyBorder="1" applyAlignment="1" applyProtection="1">
      <alignment horizontal="center" vertical="center" wrapText="1"/>
    </xf>
    <xf numFmtId="0" fontId="42" fillId="0" borderId="27" xfId="2" applyFont="1" applyBorder="1" applyAlignment="1" applyProtection="1">
      <alignment horizontal="center" vertical="top" wrapText="1"/>
    </xf>
    <xf numFmtId="0" fontId="42" fillId="0" borderId="17" xfId="2" applyFont="1" applyBorder="1" applyAlignment="1" applyProtection="1">
      <alignment horizontal="center" vertical="top" wrapText="1"/>
    </xf>
    <xf numFmtId="0" fontId="23" fillId="0" borderId="86" xfId="2" applyFont="1" applyBorder="1" applyAlignment="1" applyProtection="1">
      <alignment horizontal="center" vertical="center" wrapText="1"/>
    </xf>
    <xf numFmtId="0" fontId="23" fillId="0" borderId="87" xfId="2" applyFont="1" applyBorder="1" applyAlignment="1" applyProtection="1">
      <alignment horizontal="center" vertical="center" wrapText="1"/>
    </xf>
    <xf numFmtId="0" fontId="23" fillId="4" borderId="75" xfId="2" applyFont="1" applyFill="1" applyBorder="1" applyAlignment="1" applyProtection="1">
      <alignment horizontal="left" vertical="center" wrapText="1"/>
      <protection locked="0"/>
    </xf>
    <xf numFmtId="178" fontId="23" fillId="0" borderId="115" xfId="16" applyNumberFormat="1" applyFont="1" applyFill="1" applyBorder="1" applyAlignment="1" applyProtection="1">
      <alignment horizontal="center" vertical="center" shrinkToFit="1"/>
    </xf>
    <xf numFmtId="178" fontId="23" fillId="0" borderId="116" xfId="16" applyNumberFormat="1" applyFont="1" applyFill="1" applyBorder="1" applyAlignment="1" applyProtection="1">
      <alignment horizontal="center" vertical="center" shrinkToFit="1"/>
    </xf>
    <xf numFmtId="178" fontId="23" fillId="0" borderId="117" xfId="16" applyNumberFormat="1" applyFont="1" applyFill="1" applyBorder="1" applyAlignment="1" applyProtection="1">
      <alignment horizontal="center" vertical="center" shrinkToFit="1"/>
    </xf>
    <xf numFmtId="0" fontId="19" fillId="0" borderId="36" xfId="2" applyFont="1" applyBorder="1" applyAlignment="1" applyProtection="1">
      <alignment horizontal="center" vertical="center" wrapText="1"/>
    </xf>
    <xf numFmtId="0" fontId="19" fillId="0" borderId="63" xfId="2" applyFont="1" applyBorder="1" applyAlignment="1" applyProtection="1">
      <alignment horizontal="center" vertical="center" wrapText="1"/>
    </xf>
    <xf numFmtId="178" fontId="23" fillId="0" borderId="98" xfId="16" applyNumberFormat="1" applyFont="1" applyFill="1" applyBorder="1" applyAlignment="1" applyProtection="1">
      <alignment horizontal="center" vertical="center" shrinkToFit="1"/>
    </xf>
    <xf numFmtId="178" fontId="23" fillId="0" borderId="99" xfId="16" applyNumberFormat="1" applyFont="1" applyFill="1" applyBorder="1" applyAlignment="1" applyProtection="1">
      <alignment horizontal="center" vertical="center" shrinkToFit="1"/>
    </xf>
    <xf numFmtId="178" fontId="23" fillId="0" borderId="100" xfId="16" applyNumberFormat="1" applyFont="1" applyFill="1" applyBorder="1" applyAlignment="1" applyProtection="1">
      <alignment horizontal="center" vertical="center" shrinkToFit="1"/>
    </xf>
    <xf numFmtId="0" fontId="23" fillId="0" borderId="20" xfId="2" applyFont="1" applyBorder="1" applyAlignment="1" applyProtection="1">
      <alignment horizontal="center" vertical="center" wrapText="1" shrinkToFit="1"/>
    </xf>
    <xf numFmtId="0" fontId="23" fillId="0" borderId="15" xfId="2" applyFont="1" applyBorder="1" applyAlignment="1" applyProtection="1">
      <alignment horizontal="center" vertical="center" wrapText="1" shrinkToFit="1"/>
    </xf>
    <xf numFmtId="0" fontId="23" fillId="0" borderId="21" xfId="2" applyFont="1" applyBorder="1" applyAlignment="1" applyProtection="1">
      <alignment horizontal="center" vertical="center" wrapText="1" shrinkToFit="1"/>
    </xf>
    <xf numFmtId="0" fontId="19" fillId="0" borderId="41" xfId="2" applyFont="1" applyBorder="1" applyAlignment="1" applyProtection="1">
      <alignment horizontal="center" vertical="center" wrapText="1"/>
    </xf>
    <xf numFmtId="0" fontId="19" fillId="0" borderId="37" xfId="2" applyFont="1" applyBorder="1" applyAlignment="1" applyProtection="1">
      <alignment horizontal="center" vertical="center" wrapText="1"/>
    </xf>
    <xf numFmtId="0" fontId="39" fillId="0" borderId="103" xfId="2" applyFont="1" applyBorder="1" applyAlignment="1" applyProtection="1">
      <alignment horizontal="center" vertical="center" wrapText="1"/>
    </xf>
    <xf numFmtId="0" fontId="39" fillId="0" borderId="22" xfId="2" applyFont="1" applyBorder="1" applyAlignment="1" applyProtection="1">
      <alignment horizontal="center" vertical="center" wrapText="1"/>
    </xf>
    <xf numFmtId="178" fontId="23" fillId="0" borderId="72" xfId="16" applyNumberFormat="1" applyFont="1" applyFill="1" applyBorder="1" applyAlignment="1" applyProtection="1">
      <alignment horizontal="center" vertical="center" shrinkToFit="1"/>
    </xf>
    <xf numFmtId="178" fontId="23" fillId="0" borderId="73" xfId="16" applyNumberFormat="1" applyFont="1" applyFill="1" applyBorder="1" applyAlignment="1" applyProtection="1">
      <alignment horizontal="center" vertical="center" shrinkToFit="1"/>
    </xf>
    <xf numFmtId="178" fontId="23" fillId="0" borderId="78" xfId="16" applyNumberFormat="1" applyFont="1" applyFill="1" applyBorder="1" applyAlignment="1" applyProtection="1">
      <alignment horizontal="center" vertical="center" shrinkToFit="1"/>
    </xf>
    <xf numFmtId="0" fontId="23" fillId="0" borderId="0" xfId="2" applyFont="1" applyAlignment="1" applyProtection="1">
      <alignment horizontal="left" vertical="center" wrapText="1" shrinkToFit="1"/>
    </xf>
    <xf numFmtId="38" fontId="23" fillId="0" borderId="0" xfId="16" applyFont="1" applyFill="1" applyBorder="1" applyAlignment="1" applyProtection="1">
      <alignment horizontal="center" vertical="center" shrinkToFit="1"/>
    </xf>
    <xf numFmtId="38" fontId="23" fillId="0" borderId="15" xfId="16" applyFont="1" applyFill="1" applyBorder="1" applyAlignment="1" applyProtection="1">
      <alignment horizontal="center" vertical="center" shrinkToFit="1"/>
    </xf>
    <xf numFmtId="0" fontId="23" fillId="3" borderId="0" xfId="10" applyFont="1" applyFill="1" applyProtection="1">
      <alignment vertical="center"/>
    </xf>
    <xf numFmtId="0" fontId="23" fillId="3" borderId="0" xfId="10" applyFont="1" applyFill="1" applyAlignment="1" applyProtection="1">
      <alignment horizontal="right" vertical="center"/>
    </xf>
    <xf numFmtId="0" fontId="1" fillId="0" borderId="9" xfId="11" applyBorder="1" applyAlignment="1" applyProtection="1">
      <alignment horizontal="center" vertical="center" wrapText="1"/>
    </xf>
    <xf numFmtId="0" fontId="1" fillId="0" borderId="10" xfId="11" applyBorder="1" applyAlignment="1" applyProtection="1">
      <alignment horizontal="center" vertical="center" wrapText="1"/>
    </xf>
    <xf numFmtId="0" fontId="50" fillId="0" borderId="9" xfId="11" applyFont="1" applyBorder="1" applyAlignment="1" applyProtection="1">
      <alignment horizontal="left" vertical="center"/>
    </xf>
    <xf numFmtId="0" fontId="51" fillId="0" borderId="13" xfId="11" applyFont="1" applyBorder="1" applyAlignment="1" applyProtection="1">
      <alignment horizontal="left" vertical="center"/>
    </xf>
    <xf numFmtId="0" fontId="1" fillId="0" borderId="13" xfId="11" applyBorder="1" applyAlignment="1" applyProtection="1">
      <alignment horizontal="center" vertical="center"/>
    </xf>
    <xf numFmtId="0" fontId="50" fillId="4" borderId="13" xfId="11" applyFont="1" applyFill="1" applyBorder="1" applyAlignment="1" applyProtection="1">
      <alignment horizontal="right" vertical="center"/>
    </xf>
    <xf numFmtId="0" fontId="28" fillId="0" borderId="0" xfId="11" applyFont="1" applyAlignment="1" applyProtection="1">
      <alignment horizontal="center" vertical="center" shrinkToFit="1"/>
    </xf>
    <xf numFmtId="0" fontId="29" fillId="0" borderId="0" xfId="11" applyFont="1" applyAlignment="1" applyProtection="1">
      <alignment horizontal="center" vertical="center"/>
    </xf>
    <xf numFmtId="0" fontId="1" fillId="0" borderId="6" xfId="11" applyBorder="1" applyAlignment="1" applyProtection="1">
      <alignment horizontal="center" vertical="center"/>
    </xf>
    <xf numFmtId="177" fontId="50" fillId="0" borderId="9" xfId="11" applyNumberFormat="1" applyFont="1" applyBorder="1" applyAlignment="1" applyProtection="1">
      <alignment horizontal="left" vertical="center"/>
    </xf>
    <xf numFmtId="177" fontId="50" fillId="0" borderId="13" xfId="11" applyNumberFormat="1" applyFont="1" applyBorder="1" applyAlignment="1" applyProtection="1">
      <alignment horizontal="left" vertical="center"/>
    </xf>
    <xf numFmtId="177" fontId="50" fillId="0" borderId="10" xfId="11" applyNumberFormat="1" applyFont="1" applyBorder="1" applyAlignment="1" applyProtection="1">
      <alignment horizontal="left" vertical="center"/>
    </xf>
    <xf numFmtId="0" fontId="50" fillId="0" borderId="13" xfId="11" applyFont="1" applyBorder="1" applyAlignment="1" applyProtection="1">
      <alignment horizontal="left" vertical="center"/>
    </xf>
    <xf numFmtId="0" fontId="50" fillId="0" borderId="10" xfId="11" applyFont="1" applyBorder="1" applyAlignment="1" applyProtection="1">
      <alignment horizontal="left" vertical="center"/>
    </xf>
    <xf numFmtId="49" fontId="50" fillId="0" borderId="6" xfId="11" applyNumberFormat="1" applyFont="1" applyBorder="1" applyAlignment="1" applyProtection="1">
      <alignment horizontal="left" vertical="center"/>
    </xf>
    <xf numFmtId="0" fontId="50" fillId="0" borderId="6" xfId="11" applyFont="1" applyBorder="1" applyAlignment="1" applyProtection="1">
      <alignment horizontal="left" vertical="center"/>
    </xf>
    <xf numFmtId="0" fontId="1" fillId="9" borderId="9" xfId="11" applyFill="1" applyBorder="1" applyAlignment="1" applyProtection="1">
      <alignment horizontal="left" vertical="center"/>
    </xf>
    <xf numFmtId="0" fontId="1" fillId="9" borderId="13" xfId="11" applyFill="1" applyBorder="1" applyAlignment="1" applyProtection="1">
      <alignment horizontal="left" vertical="center"/>
    </xf>
    <xf numFmtId="0" fontId="1" fillId="9" borderId="10" xfId="11" applyFill="1" applyBorder="1" applyAlignment="1" applyProtection="1">
      <alignment horizontal="left" vertical="center"/>
    </xf>
    <xf numFmtId="0" fontId="50" fillId="6" borderId="48" xfId="11" applyFont="1" applyFill="1" applyBorder="1" applyAlignment="1" applyProtection="1">
      <alignment horizontal="left" vertical="center"/>
    </xf>
    <xf numFmtId="0" fontId="51" fillId="6" borderId="49" xfId="11" applyFont="1" applyFill="1" applyBorder="1" applyAlignment="1" applyProtection="1">
      <alignment horizontal="left" vertical="center"/>
    </xf>
    <xf numFmtId="0" fontId="51" fillId="6" borderId="50" xfId="11" applyFont="1" applyFill="1" applyBorder="1" applyAlignment="1" applyProtection="1">
      <alignment horizontal="left" vertical="center"/>
    </xf>
    <xf numFmtId="0" fontId="34" fillId="0" borderId="6" xfId="11" applyFont="1" applyBorder="1" applyAlignment="1" applyProtection="1">
      <alignment horizontal="left" vertical="center" wrapText="1"/>
    </xf>
    <xf numFmtId="0" fontId="1" fillId="0" borderId="6" xfId="11" applyBorder="1" applyAlignment="1" applyProtection="1">
      <alignment horizontal="center" vertical="center" wrapText="1"/>
    </xf>
    <xf numFmtId="0" fontId="50" fillId="6" borderId="13" xfId="11" applyFont="1" applyFill="1" applyBorder="1" applyAlignment="1" applyProtection="1">
      <alignment horizontal="left" vertical="center"/>
    </xf>
    <xf numFmtId="0" fontId="51" fillId="6" borderId="13" xfId="11" applyFont="1" applyFill="1" applyBorder="1" applyAlignment="1" applyProtection="1">
      <alignment horizontal="left" vertical="center"/>
    </xf>
    <xf numFmtId="0" fontId="51" fillId="6" borderId="10" xfId="11" applyFont="1" applyFill="1" applyBorder="1" applyAlignment="1" applyProtection="1">
      <alignment horizontal="left" vertical="center"/>
    </xf>
    <xf numFmtId="0" fontId="1" fillId="6" borderId="9" xfId="11" applyFill="1" applyBorder="1" applyAlignment="1" applyProtection="1">
      <alignment horizontal="center" vertical="center"/>
    </xf>
    <xf numFmtId="0" fontId="1" fillId="6" borderId="13" xfId="11" applyFill="1" applyBorder="1" applyAlignment="1" applyProtection="1">
      <alignment horizontal="center" vertical="center"/>
    </xf>
    <xf numFmtId="0" fontId="1" fillId="6" borderId="10" xfId="11" applyFill="1" applyBorder="1" applyAlignment="1" applyProtection="1">
      <alignment horizontal="center" vertical="center"/>
    </xf>
    <xf numFmtId="0" fontId="50" fillId="6" borderId="6" xfId="11" applyFont="1" applyFill="1" applyBorder="1" applyAlignment="1" applyProtection="1">
      <alignment horizontal="left" vertical="center"/>
    </xf>
    <xf numFmtId="0" fontId="51" fillId="6" borderId="6" xfId="11" applyFont="1" applyFill="1" applyBorder="1" applyAlignment="1" applyProtection="1">
      <alignment horizontal="left" vertical="center"/>
    </xf>
    <xf numFmtId="0" fontId="34" fillId="0" borderId="6" xfId="11" applyFont="1" applyBorder="1" applyAlignment="1" applyProtection="1">
      <alignment horizontal="left" vertical="center"/>
    </xf>
    <xf numFmtId="0" fontId="34" fillId="0" borderId="9" xfId="11" applyFont="1" applyBorder="1" applyAlignment="1" applyProtection="1">
      <alignment horizontal="left" vertical="center" wrapText="1"/>
    </xf>
    <xf numFmtId="0" fontId="34" fillId="0" borderId="13" xfId="11" applyFont="1" applyBorder="1" applyAlignment="1" applyProtection="1">
      <alignment horizontal="left" vertical="center" wrapText="1"/>
    </xf>
    <xf numFmtId="0" fontId="34" fillId="0" borderId="10" xfId="11" applyFont="1" applyBorder="1" applyAlignment="1" applyProtection="1">
      <alignment horizontal="left" vertical="center" wrapText="1"/>
    </xf>
    <xf numFmtId="0" fontId="34" fillId="0" borderId="7" xfId="11" applyFont="1" applyBorder="1" applyAlignment="1" applyProtection="1">
      <alignment horizontal="left" vertical="center" wrapText="1"/>
    </xf>
    <xf numFmtId="0" fontId="34" fillId="0" borderId="0" xfId="11" applyFont="1" applyAlignment="1" applyProtection="1">
      <alignment horizontal="left" vertical="center" wrapText="1"/>
    </xf>
    <xf numFmtId="0" fontId="34" fillId="0" borderId="5" xfId="11" applyFont="1" applyBorder="1" applyAlignment="1" applyProtection="1">
      <alignment horizontal="left" vertical="center" wrapText="1"/>
    </xf>
    <xf numFmtId="0" fontId="1" fillId="4" borderId="9" xfId="11" applyFill="1" applyBorder="1" applyAlignment="1" applyProtection="1">
      <alignment horizontal="left" vertical="top" wrapText="1"/>
    </xf>
    <xf numFmtId="0" fontId="1" fillId="4" borderId="13" xfId="11" applyFill="1" applyBorder="1" applyAlignment="1" applyProtection="1">
      <alignment horizontal="left" vertical="top" wrapText="1"/>
    </xf>
    <xf numFmtId="0" fontId="1" fillId="4" borderId="10" xfId="11" applyFill="1" applyBorder="1" applyAlignment="1" applyProtection="1">
      <alignment horizontal="left" vertical="top" wrapText="1"/>
    </xf>
    <xf numFmtId="0" fontId="1" fillId="4" borderId="7" xfId="11" applyFill="1" applyBorder="1" applyAlignment="1" applyProtection="1">
      <alignment horizontal="left" vertical="top" wrapText="1"/>
    </xf>
    <xf numFmtId="0" fontId="1" fillId="4" borderId="0" xfId="11" applyFill="1" applyAlignment="1" applyProtection="1">
      <alignment horizontal="left" vertical="top" wrapText="1"/>
    </xf>
    <xf numFmtId="0" fontId="1" fillId="4" borderId="5" xfId="11" applyFill="1" applyBorder="1" applyAlignment="1" applyProtection="1">
      <alignment horizontal="left" vertical="top" wrapText="1"/>
    </xf>
    <xf numFmtId="0" fontId="34" fillId="0" borderId="8" xfId="11" applyFont="1" applyBorder="1" applyAlignment="1" applyProtection="1">
      <alignment horizontal="left" vertical="center" wrapText="1"/>
    </xf>
    <xf numFmtId="0" fontId="34" fillId="0" borderId="52" xfId="11" applyFont="1" applyBorder="1" applyAlignment="1" applyProtection="1">
      <alignment horizontal="left" vertical="center" wrapText="1"/>
    </xf>
    <xf numFmtId="0" fontId="34" fillId="0" borderId="12" xfId="11" applyFont="1" applyBorder="1" applyAlignment="1" applyProtection="1">
      <alignment horizontal="left" vertical="center" wrapText="1"/>
    </xf>
    <xf numFmtId="0" fontId="1" fillId="4" borderId="8" xfId="11" applyFill="1" applyBorder="1" applyAlignment="1" applyProtection="1">
      <alignment horizontal="left" vertical="top" wrapText="1"/>
    </xf>
    <xf numFmtId="0" fontId="1" fillId="4" borderId="52" xfId="11" applyFill="1" applyBorder="1" applyAlignment="1" applyProtection="1">
      <alignment horizontal="left" vertical="top" wrapText="1"/>
    </xf>
    <xf numFmtId="0" fontId="1" fillId="4" borderId="12" xfId="11" applyFill="1" applyBorder="1" applyAlignment="1" applyProtection="1">
      <alignment horizontal="left" vertical="top" wrapText="1"/>
    </xf>
    <xf numFmtId="0" fontId="51" fillId="4" borderId="9" xfId="11" applyFont="1" applyFill="1" applyBorder="1" applyAlignment="1" applyProtection="1">
      <alignment horizontal="left" vertical="top" wrapText="1"/>
    </xf>
    <xf numFmtId="0" fontId="51" fillId="4" borderId="13" xfId="11" applyFont="1" applyFill="1" applyBorder="1" applyAlignment="1" applyProtection="1">
      <alignment horizontal="left" vertical="top" wrapText="1"/>
    </xf>
    <xf numFmtId="0" fontId="51" fillId="4" borderId="10" xfId="11" applyFont="1" applyFill="1" applyBorder="1" applyAlignment="1" applyProtection="1">
      <alignment horizontal="left" vertical="top" wrapText="1"/>
    </xf>
    <xf numFmtId="0" fontId="51" fillId="4" borderId="8" xfId="11" applyFont="1" applyFill="1" applyBorder="1" applyAlignment="1" applyProtection="1">
      <alignment horizontal="left" vertical="top" wrapText="1"/>
    </xf>
    <xf numFmtId="0" fontId="51" fillId="4" borderId="7" xfId="11" applyFont="1" applyFill="1" applyBorder="1" applyAlignment="1" applyProtection="1">
      <alignment horizontal="left" vertical="top" wrapText="1"/>
    </xf>
    <xf numFmtId="0" fontId="1" fillId="4" borderId="13" xfId="11" applyFill="1" applyBorder="1" applyAlignment="1" applyProtection="1">
      <alignment horizontal="right" vertical="center"/>
      <protection locked="0"/>
    </xf>
    <xf numFmtId="0" fontId="1" fillId="6" borderId="13" xfId="11" applyFill="1" applyBorder="1" applyAlignment="1" applyProtection="1">
      <alignment horizontal="left" vertical="center"/>
    </xf>
    <xf numFmtId="0" fontId="1" fillId="6" borderId="10" xfId="11" applyFill="1" applyBorder="1" applyAlignment="1" applyProtection="1">
      <alignment horizontal="left" vertical="center"/>
    </xf>
    <xf numFmtId="0" fontId="1" fillId="6" borderId="6" xfId="11" applyFill="1" applyBorder="1" applyAlignment="1" applyProtection="1">
      <alignment horizontal="left" vertical="center"/>
    </xf>
    <xf numFmtId="0" fontId="1" fillId="0" borderId="9" xfId="11" applyBorder="1" applyAlignment="1" applyProtection="1">
      <alignment horizontal="left" vertical="center"/>
    </xf>
    <xf numFmtId="0" fontId="1" fillId="0" borderId="13" xfId="11" applyBorder="1" applyAlignment="1" applyProtection="1">
      <alignment horizontal="left" vertical="center"/>
    </xf>
    <xf numFmtId="177" fontId="1" fillId="0" borderId="9" xfId="11" applyNumberFormat="1" applyBorder="1" applyAlignment="1" applyProtection="1">
      <alignment horizontal="left" vertical="center"/>
    </xf>
    <xf numFmtId="177" fontId="1" fillId="0" borderId="13" xfId="11" applyNumberFormat="1" applyBorder="1" applyAlignment="1" applyProtection="1">
      <alignment horizontal="left" vertical="center"/>
    </xf>
    <xf numFmtId="177" fontId="1" fillId="0" borderId="10" xfId="11" applyNumberFormat="1" applyBorder="1" applyAlignment="1" applyProtection="1">
      <alignment horizontal="left" vertical="center"/>
    </xf>
    <xf numFmtId="0" fontId="1" fillId="0" borderId="10" xfId="11" applyBorder="1" applyAlignment="1" applyProtection="1">
      <alignment horizontal="left" vertical="center"/>
    </xf>
    <xf numFmtId="0" fontId="1" fillId="0" borderId="6" xfId="11" applyNumberFormat="1" applyBorder="1" applyAlignment="1" applyProtection="1">
      <alignment horizontal="left" vertical="center"/>
    </xf>
    <xf numFmtId="0" fontId="1" fillId="6" borderId="48" xfId="11" applyFill="1" applyBorder="1" applyAlignment="1" applyProtection="1">
      <alignment horizontal="left" vertical="center"/>
    </xf>
    <xf numFmtId="0" fontId="1" fillId="6" borderId="49" xfId="11" applyFill="1" applyBorder="1" applyAlignment="1" applyProtection="1">
      <alignment horizontal="left" vertical="center"/>
    </xf>
    <xf numFmtId="0" fontId="1" fillId="6" borderId="50" xfId="11" applyFill="1" applyBorder="1" applyAlignment="1" applyProtection="1">
      <alignment horizontal="left" vertical="center"/>
    </xf>
    <xf numFmtId="0" fontId="1" fillId="4" borderId="9" xfId="11" applyFill="1" applyBorder="1" applyAlignment="1" applyProtection="1">
      <alignment horizontal="left" vertical="top" wrapText="1"/>
      <protection locked="0"/>
    </xf>
    <xf numFmtId="0" fontId="1" fillId="4" borderId="13" xfId="11" applyFill="1" applyBorder="1" applyAlignment="1" applyProtection="1">
      <alignment horizontal="left" vertical="top" wrapText="1"/>
      <protection locked="0"/>
    </xf>
    <xf numFmtId="0" fontId="1" fillId="4" borderId="10" xfId="11" applyFill="1" applyBorder="1" applyAlignment="1" applyProtection="1">
      <alignment horizontal="left" vertical="top" wrapText="1"/>
      <protection locked="0"/>
    </xf>
    <xf numFmtId="0" fontId="1" fillId="4" borderId="7" xfId="11" applyFill="1" applyBorder="1" applyAlignment="1" applyProtection="1">
      <alignment horizontal="left" vertical="top" wrapText="1"/>
      <protection locked="0"/>
    </xf>
    <xf numFmtId="0" fontId="1" fillId="4" borderId="0" xfId="11" applyFill="1" applyAlignment="1" applyProtection="1">
      <alignment horizontal="left" vertical="top" wrapText="1"/>
      <protection locked="0"/>
    </xf>
    <xf numFmtId="0" fontId="1" fillId="4" borderId="5" xfId="11" applyFill="1" applyBorder="1" applyAlignment="1" applyProtection="1">
      <alignment horizontal="left" vertical="top" wrapText="1"/>
      <protection locked="0"/>
    </xf>
  </cellXfs>
  <cellStyles count="17">
    <cellStyle name="パーセント 2" xfId="4" xr:uid="{00000000-0005-0000-0000-000000000000}"/>
    <cellStyle name="ハイパーリンク" xfId="3" builtinId="8"/>
    <cellStyle name="桁区切り" xfId="1" builtinId="6"/>
    <cellStyle name="桁区切り 2" xfId="5" xr:uid="{00000000-0005-0000-0000-000003000000}"/>
    <cellStyle name="桁区切り 2 2" xfId="6" xr:uid="{00000000-0005-0000-0000-000004000000}"/>
    <cellStyle name="桁区切り 2 2 2" xfId="15" xr:uid="{479EEBA8-4B1E-4E4C-9DA6-6B61D063AEAA}"/>
    <cellStyle name="桁区切り 2 3" xfId="7" xr:uid="{00000000-0005-0000-0000-000005000000}"/>
    <cellStyle name="桁区切り 3" xfId="8" xr:uid="{00000000-0005-0000-0000-000006000000}"/>
    <cellStyle name="桁区切り 5" xfId="16" xr:uid="{D3E9FD83-74DC-47C2-889D-F2A3EAE3B703}"/>
    <cellStyle name="標準" xfId="0" builtinId="0"/>
    <cellStyle name="標準 2" xfId="2" xr:uid="{00000000-0005-0000-0000-000008000000}"/>
    <cellStyle name="標準 2 2" xfId="9" xr:uid="{00000000-0005-0000-0000-000009000000}"/>
    <cellStyle name="標準 2 3" xfId="14" xr:uid="{AD14A256-07E7-4153-B260-D14FD1E607FE}"/>
    <cellStyle name="標準 3" xfId="10" xr:uid="{00000000-0005-0000-0000-00000A000000}"/>
    <cellStyle name="標準 3 2" xfId="11" xr:uid="{00000000-0005-0000-0000-00000B000000}"/>
    <cellStyle name="標準 4" xfId="12" xr:uid="{00000000-0005-0000-0000-00000C000000}"/>
    <cellStyle name="未定義" xfId="13" xr:uid="{00000000-0005-0000-0000-00000D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color rgb="FF0000CC"/>
      <color rgb="FFCCECFF"/>
      <color rgb="FFFF5050"/>
      <color rgb="FFFFCCFF"/>
      <color rgb="FFFF00FF"/>
      <color rgb="FFFFFF99"/>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hyperlink" Target="https://commons.wikimedia.org/wiki/File:Emoji_u261d.sv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2136321</xdr:colOff>
      <xdr:row>0</xdr:row>
      <xdr:rowOff>162278</xdr:rowOff>
    </xdr:from>
    <xdr:to>
      <xdr:col>8</xdr:col>
      <xdr:colOff>952500</xdr:colOff>
      <xdr:row>0</xdr:row>
      <xdr:rowOff>2513169</xdr:rowOff>
    </xdr:to>
    <xdr:grpSp>
      <xdr:nvGrpSpPr>
        <xdr:cNvPr id="2" name="グループ化 1">
          <a:extLst>
            <a:ext uri="{FF2B5EF4-FFF2-40B4-BE49-F238E27FC236}">
              <a16:creationId xmlns:a16="http://schemas.microsoft.com/office/drawing/2014/main" id="{802D9CC0-EC9B-279F-7B3F-2DEC27592CC3}"/>
            </a:ext>
          </a:extLst>
        </xdr:cNvPr>
        <xdr:cNvGrpSpPr/>
      </xdr:nvGrpSpPr>
      <xdr:grpSpPr>
        <a:xfrm>
          <a:off x="11205194" y="159103"/>
          <a:ext cx="6825229" cy="2354066"/>
          <a:chOff x="11203626" y="159104"/>
          <a:chExt cx="6835361" cy="2120802"/>
        </a:xfrm>
      </xdr:grpSpPr>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12105957" y="285748"/>
            <a:ext cx="5933030" cy="1994158"/>
          </a:xfrm>
          <a:prstGeom prst="roundRect">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rgbClr val="FFFF00"/>
                </a:solidFill>
              </a:rPr>
              <a:t>○入力が必要なシート</a:t>
            </a:r>
            <a:br>
              <a:rPr kumimoji="1" lang="en-US" altLang="ja-JP" sz="1600"/>
            </a:br>
            <a:r>
              <a:rPr kumimoji="1" lang="ja-JP" altLang="en-US" sz="2000" b="1">
                <a:solidFill>
                  <a:schemeClr val="accent3">
                    <a:lumMod val="60000"/>
                    <a:lumOff val="40000"/>
                  </a:schemeClr>
                </a:solidFill>
              </a:rPr>
              <a:t>基本情報（このシート）</a:t>
            </a:r>
            <a:endParaRPr kumimoji="1" lang="en-US" altLang="ja-JP" sz="2000" b="1">
              <a:solidFill>
                <a:schemeClr val="accent3">
                  <a:lumMod val="60000"/>
                  <a:lumOff val="40000"/>
                </a:schemeClr>
              </a:solidFill>
            </a:endParaRPr>
          </a:p>
          <a:p>
            <a:pPr algn="l"/>
            <a:r>
              <a:rPr kumimoji="1" lang="ja-JP" altLang="en-US" sz="2000" b="1">
                <a:solidFill>
                  <a:schemeClr val="accent3">
                    <a:lumMod val="60000"/>
                    <a:lumOff val="40000"/>
                  </a:schemeClr>
                </a:solidFill>
              </a:rPr>
              <a:t>１．    申請見込額調書</a:t>
            </a:r>
            <a:r>
              <a:rPr kumimoji="1" lang="en-US" altLang="ja-JP" sz="2000" b="1" baseline="0">
                <a:solidFill>
                  <a:schemeClr val="accent3">
                    <a:lumMod val="60000"/>
                    <a:lumOff val="40000"/>
                  </a:schemeClr>
                </a:solidFill>
              </a:rPr>
              <a:t> </a:t>
            </a:r>
            <a:r>
              <a:rPr kumimoji="1" lang="ja-JP" altLang="en-US" sz="2000" b="1" baseline="0">
                <a:solidFill>
                  <a:schemeClr val="accent3">
                    <a:lumMod val="60000"/>
                    <a:lumOff val="40000"/>
                  </a:schemeClr>
                </a:solidFill>
              </a:rPr>
              <a:t>（</a:t>
            </a:r>
            <a:r>
              <a:rPr kumimoji="1" lang="en-US" altLang="ja-JP" sz="2000" b="1" baseline="0">
                <a:solidFill>
                  <a:schemeClr val="accent3">
                    <a:lumMod val="60000"/>
                    <a:lumOff val="40000"/>
                  </a:schemeClr>
                </a:solidFill>
              </a:rPr>
              <a:t>1-1</a:t>
            </a:r>
            <a:r>
              <a:rPr kumimoji="1" lang="ja-JP" altLang="en-US" sz="2000" b="1" baseline="0">
                <a:solidFill>
                  <a:schemeClr val="accent3">
                    <a:lumMod val="60000"/>
                    <a:lumOff val="40000"/>
                  </a:schemeClr>
                </a:solidFill>
              </a:rPr>
              <a:t>～</a:t>
            </a:r>
            <a:r>
              <a:rPr kumimoji="1" lang="en-US" altLang="ja-JP" sz="2000" b="1" baseline="0">
                <a:solidFill>
                  <a:schemeClr val="accent3">
                    <a:lumMod val="60000"/>
                    <a:lumOff val="40000"/>
                  </a:schemeClr>
                </a:solidFill>
              </a:rPr>
              <a:t>1-3</a:t>
            </a:r>
            <a:r>
              <a:rPr kumimoji="1" lang="ja-JP" altLang="en-US" sz="2000" b="1" baseline="0">
                <a:solidFill>
                  <a:schemeClr val="accent3">
                    <a:lumMod val="60000"/>
                    <a:lumOff val="40000"/>
                  </a:schemeClr>
                </a:solidFill>
              </a:rPr>
              <a:t>で申請する区分のみ）</a:t>
            </a:r>
            <a:br>
              <a:rPr kumimoji="1" lang="en-US" altLang="ja-JP" sz="2000" baseline="0">
                <a:solidFill>
                  <a:schemeClr val="accent3">
                    <a:lumMod val="60000"/>
                    <a:lumOff val="40000"/>
                  </a:schemeClr>
                </a:solidFill>
              </a:rPr>
            </a:br>
            <a:r>
              <a:rPr kumimoji="1" lang="ja-JP" altLang="en-US" sz="2000" baseline="0">
                <a:solidFill>
                  <a:schemeClr val="accent3">
                    <a:lumMod val="60000"/>
                    <a:lumOff val="40000"/>
                  </a:schemeClr>
                </a:solidFill>
              </a:rPr>
              <a:t>２</a:t>
            </a:r>
            <a:r>
              <a:rPr kumimoji="1" lang="en-US" altLang="ja-JP" sz="2000" b="1" baseline="0">
                <a:solidFill>
                  <a:schemeClr val="accent3">
                    <a:lumMod val="60000"/>
                    <a:lumOff val="40000"/>
                  </a:schemeClr>
                </a:solidFill>
                <a:latin typeface="+mn-ea"/>
                <a:ea typeface="+mn-ea"/>
              </a:rPr>
              <a:t>.</a:t>
            </a:r>
            <a:r>
              <a:rPr kumimoji="1" lang="ja-JP" altLang="en-US" sz="2000" b="1" baseline="0">
                <a:solidFill>
                  <a:schemeClr val="accent3">
                    <a:lumMod val="60000"/>
                    <a:lumOff val="40000"/>
                  </a:schemeClr>
                </a:solidFill>
                <a:latin typeface="+mn-ea"/>
                <a:ea typeface="+mn-ea"/>
              </a:rPr>
              <a:t>　　</a:t>
            </a:r>
            <a:r>
              <a:rPr kumimoji="1" lang="ja-JP" altLang="en-US" sz="2000" b="1" baseline="0">
                <a:solidFill>
                  <a:schemeClr val="accent3">
                    <a:lumMod val="60000"/>
                    <a:lumOff val="40000"/>
                  </a:schemeClr>
                </a:solidFill>
              </a:rPr>
              <a:t>導入計画書</a:t>
            </a:r>
            <a:endParaRPr kumimoji="1" lang="en-US" altLang="ja-JP" sz="2000" b="1">
              <a:solidFill>
                <a:schemeClr val="accent3">
                  <a:lumMod val="60000"/>
                  <a:lumOff val="40000"/>
                </a:schemeClr>
              </a:solidFill>
            </a:endParaRPr>
          </a:p>
        </xdr:txBody>
      </xdr:sp>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rot="17369084" flipV="1">
            <a:off x="11206114" y="156616"/>
            <a:ext cx="1124718" cy="1129693"/>
          </a:xfrm>
          <a:prstGeom prst="rect">
            <a:avLst/>
          </a:prstGeom>
        </xdr:spPr>
      </xdr:pic>
    </xdr:grpSp>
    <xdr:clientData/>
  </xdr:twoCellAnchor>
  <xdr:twoCellAnchor>
    <xdr:from>
      <xdr:col>0</xdr:col>
      <xdr:colOff>85430</xdr:colOff>
      <xdr:row>0</xdr:row>
      <xdr:rowOff>273715</xdr:rowOff>
    </xdr:from>
    <xdr:to>
      <xdr:col>5</xdr:col>
      <xdr:colOff>2120900</xdr:colOff>
      <xdr:row>0</xdr:row>
      <xdr:rowOff>2197100</xdr:rowOff>
    </xdr:to>
    <xdr:grpSp>
      <xdr:nvGrpSpPr>
        <xdr:cNvPr id="6" name="グループ化 5">
          <a:extLst>
            <a:ext uri="{FF2B5EF4-FFF2-40B4-BE49-F238E27FC236}">
              <a16:creationId xmlns:a16="http://schemas.microsoft.com/office/drawing/2014/main" id="{A37DFB6C-D090-B1A4-03B9-D3957E636307}"/>
            </a:ext>
          </a:extLst>
        </xdr:cNvPr>
        <xdr:cNvGrpSpPr/>
      </xdr:nvGrpSpPr>
      <xdr:grpSpPr>
        <a:xfrm>
          <a:off x="88605" y="276890"/>
          <a:ext cx="11104343" cy="1923385"/>
          <a:chOff x="85430" y="273715"/>
          <a:chExt cx="11102775" cy="1923385"/>
        </a:xfrm>
      </xdr:grpSpPr>
      <xdr:sp macro="" textlink="">
        <xdr:nvSpPr>
          <xdr:cNvPr id="3" name="吹き出し: 角を丸めた四角形 2">
            <a:extLst>
              <a:ext uri="{FF2B5EF4-FFF2-40B4-BE49-F238E27FC236}">
                <a16:creationId xmlns:a16="http://schemas.microsoft.com/office/drawing/2014/main" id="{00000000-0008-0000-0000-000003000000}"/>
              </a:ext>
            </a:extLst>
          </xdr:cNvPr>
          <xdr:cNvSpPr/>
        </xdr:nvSpPr>
        <xdr:spPr>
          <a:xfrm>
            <a:off x="85430" y="273715"/>
            <a:ext cx="11102775" cy="1923385"/>
          </a:xfrm>
          <a:prstGeom prst="wedgeRoundRectCallout">
            <a:avLst>
              <a:gd name="adj1" fmla="val -47800"/>
              <a:gd name="adj2" fmla="val 21428"/>
              <a:gd name="adj3" fmla="val 16667"/>
            </a:avLst>
          </a:prstGeom>
          <a:solidFill>
            <a:schemeClr val="tx1"/>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0000"/>
                </a:solidFill>
                <a:latin typeface="ＭＳ ゴシック" panose="020B0609070205080204" pitchFamily="49" charset="-128"/>
                <a:ea typeface="ＭＳ ゴシック" panose="020B0609070205080204" pitchFamily="49" charset="-128"/>
              </a:rPr>
              <a:t>　　　色のセル</a:t>
            </a:r>
            <a:r>
              <a:rPr kumimoji="1" lang="ja-JP" altLang="en-US" sz="2400" b="1" u="sng">
                <a:solidFill>
                  <a:srgbClr val="FF0000"/>
                </a:solidFill>
                <a:latin typeface="ＭＳ ゴシック" panose="020B0609070205080204" pitchFamily="49" charset="-128"/>
                <a:ea typeface="ＭＳ ゴシック" panose="020B0609070205080204" pitchFamily="49" charset="-128"/>
              </a:rPr>
              <a:t>全て</a:t>
            </a:r>
            <a:r>
              <a:rPr kumimoji="1" lang="ja-JP" altLang="en-US" sz="2400" b="1" u="none">
                <a:solidFill>
                  <a:srgbClr val="FFFF00"/>
                </a:solidFill>
                <a:latin typeface="ＭＳ ゴシック" panose="020B0609070205080204" pitchFamily="49" charset="-128"/>
                <a:ea typeface="ＭＳ ゴシック" panose="020B0609070205080204" pitchFamily="49" charset="-128"/>
              </a:rPr>
              <a:t>に</a:t>
            </a:r>
            <a:r>
              <a:rPr kumimoji="1" lang="ja-JP" altLang="en-US" sz="2400" b="1">
                <a:solidFill>
                  <a:srgbClr val="FFFF00"/>
                </a:solidFill>
                <a:latin typeface="ＭＳ ゴシック" panose="020B0609070205080204" pitchFamily="49" charset="-128"/>
                <a:ea typeface="ＭＳ ゴシック" panose="020B0609070205080204" pitchFamily="49" charset="-128"/>
              </a:rPr>
              <a:t>必要事項を入力してください。</a:t>
            </a:r>
            <a:endParaRPr kumimoji="1" lang="en-US" altLang="ja-JP" sz="2400" b="1">
              <a:solidFill>
                <a:srgbClr val="FFFF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1">
                <a:solidFill>
                  <a:srgbClr val="FFFF00"/>
                </a:solidFill>
                <a:latin typeface="ＭＳ ゴシック" panose="020B0609070205080204" pitchFamily="49" charset="-128"/>
                <a:ea typeface="ＭＳ ゴシック" panose="020B0609070205080204" pitchFamily="49" charset="-128"/>
              </a:rPr>
              <a:t>入力した情報が各シートに自動転記されるので、確認してください。</a:t>
            </a:r>
            <a:endParaRPr kumimoji="1" lang="en-US" altLang="ja-JP" sz="2400" b="1">
              <a:solidFill>
                <a:srgbClr val="FFFF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a:solidFill>
                  <a:srgbClr val="FF0000"/>
                </a:solidFill>
                <a:latin typeface="ＭＳ ゴシック" panose="020B0609070205080204" pitchFamily="49" charset="-128"/>
                <a:ea typeface="ＭＳ ゴシック" panose="020B0609070205080204" pitchFamily="49" charset="-128"/>
              </a:rPr>
              <a:t>※</a:t>
            </a:r>
            <a:r>
              <a:rPr kumimoji="1" lang="ja-JP" altLang="en-US" sz="1400" b="1">
                <a:solidFill>
                  <a:srgbClr val="FF0000"/>
                </a:solidFill>
                <a:latin typeface="ＭＳ ゴシック" panose="020B0609070205080204" pitchFamily="49" charset="-128"/>
                <a:ea typeface="ＭＳ ゴシック" panose="020B0609070205080204" pitchFamily="49" charset="-128"/>
              </a:rPr>
              <a:t>　各シートには複雑な計算式が入っているので、誤って計算式を削除した場合は、未入力の状態から再度入力いただくのが確実です。</a:t>
            </a:r>
            <a:endParaRPr kumimoji="1" lang="en-US" altLang="ja-JP" sz="1400" b="1">
              <a:solidFill>
                <a:srgbClr val="FF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a:solidFill>
                  <a:srgbClr val="FF0000"/>
                </a:solidFill>
                <a:latin typeface="ＭＳ ゴシック" panose="020B0609070205080204" pitchFamily="49" charset="-128"/>
                <a:ea typeface="ＭＳ ゴシック" panose="020B0609070205080204" pitchFamily="49" charset="-128"/>
              </a:rPr>
              <a:t>　　また、シートを追加したり削除したりしないでください。</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xdr:txBody>
      </xdr:sp>
      <xdr:sp macro="" textlink="">
        <xdr:nvSpPr>
          <xdr:cNvPr id="9" name="正方形/長方形 8">
            <a:extLst>
              <a:ext uri="{FF2B5EF4-FFF2-40B4-BE49-F238E27FC236}">
                <a16:creationId xmlns:a16="http://schemas.microsoft.com/office/drawing/2014/main" id="{24FCD178-0CC5-519E-58A1-6A795E1D2502}"/>
              </a:ext>
            </a:extLst>
          </xdr:cNvPr>
          <xdr:cNvSpPr/>
        </xdr:nvSpPr>
        <xdr:spPr>
          <a:xfrm>
            <a:off x="329099" y="619498"/>
            <a:ext cx="804124" cy="329827"/>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220649</xdr:colOff>
      <xdr:row>20</xdr:row>
      <xdr:rowOff>920498</xdr:rowOff>
    </xdr:from>
    <xdr:to>
      <xdr:col>1</xdr:col>
      <xdr:colOff>2427693</xdr:colOff>
      <xdr:row>22</xdr:row>
      <xdr:rowOff>320028</xdr:rowOff>
    </xdr:to>
    <xdr:sp macro="" textlink="">
      <xdr:nvSpPr>
        <xdr:cNvPr id="10" name="吹き出し: 右矢印 9">
          <a:extLst>
            <a:ext uri="{FF2B5EF4-FFF2-40B4-BE49-F238E27FC236}">
              <a16:creationId xmlns:a16="http://schemas.microsoft.com/office/drawing/2014/main" id="{574418EF-AABB-3026-2DFF-DA628B9F1CD0}"/>
            </a:ext>
          </a:extLst>
        </xdr:cNvPr>
        <xdr:cNvSpPr/>
      </xdr:nvSpPr>
      <xdr:spPr>
        <a:xfrm>
          <a:off x="416034" y="20914857"/>
          <a:ext cx="2207044" cy="2330299"/>
        </a:xfrm>
        <a:prstGeom prst="rightArrowCallout">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付帯する</a:t>
          </a:r>
          <a:endParaRPr kumimoji="1" lang="en-US" altLang="ja-JP" sz="2000">
            <a:solidFill>
              <a:sysClr val="windowText" lastClr="000000"/>
            </a:solidFill>
          </a:endParaRPr>
        </a:p>
        <a:p>
          <a:pPr algn="l"/>
          <a:r>
            <a:rPr kumimoji="1" lang="ja-JP" altLang="en-US" sz="2000">
              <a:solidFill>
                <a:sysClr val="windowText" lastClr="000000"/>
              </a:solidFill>
            </a:rPr>
            <a:t>介護ロボットに対応する導入番号を入力してください。</a:t>
          </a:r>
        </a:p>
      </xdr:txBody>
    </xdr:sp>
    <xdr:clientData/>
  </xdr:twoCellAnchor>
  <xdr:twoCellAnchor>
    <xdr:from>
      <xdr:col>1</xdr:col>
      <xdr:colOff>960641</xdr:colOff>
      <xdr:row>0</xdr:row>
      <xdr:rowOff>227949</xdr:rowOff>
    </xdr:from>
    <xdr:to>
      <xdr:col>18</xdr:col>
      <xdr:colOff>128219</xdr:colOff>
      <xdr:row>0</xdr:row>
      <xdr:rowOff>1788991</xdr:rowOff>
    </xdr:to>
    <xdr:grpSp>
      <xdr:nvGrpSpPr>
        <xdr:cNvPr id="5" name="グループ化 4">
          <a:extLst>
            <a:ext uri="{FF2B5EF4-FFF2-40B4-BE49-F238E27FC236}">
              <a16:creationId xmlns:a16="http://schemas.microsoft.com/office/drawing/2014/main" id="{BDF24E3E-5021-4236-3598-370713D5A509}"/>
            </a:ext>
          </a:extLst>
        </xdr:cNvPr>
        <xdr:cNvGrpSpPr/>
      </xdr:nvGrpSpPr>
      <xdr:grpSpPr>
        <a:xfrm>
          <a:off x="1163176" y="227949"/>
          <a:ext cx="30660182" cy="1561042"/>
          <a:chOff x="0" y="0"/>
          <a:chExt cx="31009167" cy="1428750"/>
        </a:xfrm>
      </xdr:grpSpPr>
      <xdr:sp macro="" textlink="">
        <xdr:nvSpPr>
          <xdr:cNvPr id="11" name="吹き出し: 角を丸めた四角形 10">
            <a:extLst>
              <a:ext uri="{FF2B5EF4-FFF2-40B4-BE49-F238E27FC236}">
                <a16:creationId xmlns:a16="http://schemas.microsoft.com/office/drawing/2014/main" id="{CBD30249-BCAF-4469-BAC3-5BB40B6198C1}"/>
              </a:ext>
            </a:extLst>
          </xdr:cNvPr>
          <xdr:cNvSpPr/>
        </xdr:nvSpPr>
        <xdr:spPr>
          <a:xfrm>
            <a:off x="0" y="0"/>
            <a:ext cx="31009167" cy="1428750"/>
          </a:xfrm>
          <a:prstGeom prst="wedgeRoundRectCallout">
            <a:avLst>
              <a:gd name="adj1" fmla="val -47602"/>
              <a:gd name="adj2" fmla="val 17173"/>
              <a:gd name="adj3" fmla="val 1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600" b="1">
                <a:solidFill>
                  <a:srgbClr val="FFFF00"/>
                </a:solidFill>
                <a:effectLst/>
                <a:latin typeface="ＭＳ ゴシック" panose="020B0609070205080204" pitchFamily="49" charset="-128"/>
                <a:ea typeface="ＭＳ ゴシック" panose="020B0609070205080204" pitchFamily="49" charset="-128"/>
                <a:cs typeface="+mn-cs"/>
              </a:rPr>
              <a:t>プルダウンリストの字が小さく見づらい場合は、表示設定を大幅に拡大してください。ツールバー「表示」→「ズーム」で倍率を指定できます。　　　</a:t>
            </a:r>
            <a:endParaRPr kumimoji="1" lang="en-US" altLang="ja-JP" sz="36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600" b="1">
                <a:solidFill>
                  <a:srgbClr val="FFFF00"/>
                </a:solidFill>
                <a:effectLst/>
                <a:latin typeface="ＭＳ ゴシック" panose="020B0609070205080204" pitchFamily="49" charset="-128"/>
                <a:ea typeface="ＭＳ ゴシック" panose="020B0609070205080204" pitchFamily="49" charset="-128"/>
                <a:cs typeface="+mn-cs"/>
              </a:rPr>
              <a:t>　　　　色のセルに必要事項を入力し、　　　　色のセルにプルダウンリストから該当する事項を入力してください。</a:t>
            </a:r>
            <a:endParaRPr kumimoji="1" lang="en-US" altLang="ja-JP" sz="36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sp macro="" textlink="">
        <xdr:nvSpPr>
          <xdr:cNvPr id="12" name="正方形/長方形 11">
            <a:extLst>
              <a:ext uri="{FF2B5EF4-FFF2-40B4-BE49-F238E27FC236}">
                <a16:creationId xmlns:a16="http://schemas.microsoft.com/office/drawing/2014/main" id="{C378CB55-BC53-612E-F668-7966425C5DDA}"/>
              </a:ext>
            </a:extLst>
          </xdr:cNvPr>
          <xdr:cNvSpPr/>
        </xdr:nvSpPr>
        <xdr:spPr>
          <a:xfrm>
            <a:off x="330243" y="749840"/>
            <a:ext cx="1543388" cy="475642"/>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3" name="正方形/長方形 12">
            <a:extLst>
              <a:ext uri="{FF2B5EF4-FFF2-40B4-BE49-F238E27FC236}">
                <a16:creationId xmlns:a16="http://schemas.microsoft.com/office/drawing/2014/main" id="{588AA13B-2457-4D25-9278-5F5DC5B3E2C8}"/>
              </a:ext>
            </a:extLst>
          </xdr:cNvPr>
          <xdr:cNvSpPr/>
        </xdr:nvSpPr>
        <xdr:spPr>
          <a:xfrm>
            <a:off x="8509855" y="773282"/>
            <a:ext cx="1555729" cy="472467"/>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10</xdr:col>
      <xdr:colOff>1368732</xdr:colOff>
      <xdr:row>4</xdr:row>
      <xdr:rowOff>349249</xdr:rowOff>
    </xdr:from>
    <xdr:to>
      <xdr:col>12</xdr:col>
      <xdr:colOff>206376</xdr:colOff>
      <xdr:row>7</xdr:row>
      <xdr:rowOff>421946</xdr:rowOff>
    </xdr:to>
    <xdr:sp macro="" textlink="">
      <xdr:nvSpPr>
        <xdr:cNvPr id="15" name="吹き出し: 下矢印 14">
          <a:extLst>
            <a:ext uri="{FF2B5EF4-FFF2-40B4-BE49-F238E27FC236}">
              <a16:creationId xmlns:a16="http://schemas.microsoft.com/office/drawing/2014/main" id="{F1E4D533-C75A-9B41-A744-CAFF88BB6E57}"/>
            </a:ext>
          </a:extLst>
        </xdr:cNvPr>
        <xdr:cNvSpPr/>
      </xdr:nvSpPr>
      <xdr:spPr>
        <a:xfrm>
          <a:off x="19037607" y="3651249"/>
          <a:ext cx="2425394" cy="1374447"/>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０ではない場合のみ修正してください。</a:t>
          </a:r>
          <a:endParaRPr kumimoji="1" lang="en-US" altLang="ja-JP" sz="2000">
            <a:solidFill>
              <a:sysClr val="windowText" lastClr="000000"/>
            </a:solidFill>
          </a:endParaRPr>
        </a:p>
        <a:p>
          <a:pPr algn="l"/>
          <a:endParaRPr kumimoji="1" lang="en-US" altLang="ja-JP" sz="2000">
            <a:solidFill>
              <a:sysClr val="windowText" lastClr="000000"/>
            </a:solidFill>
          </a:endParaRPr>
        </a:p>
      </xdr:txBody>
    </xdr:sp>
    <xdr:clientData/>
  </xdr:twoCellAnchor>
  <xdr:twoCellAnchor>
    <xdr:from>
      <xdr:col>19</xdr:col>
      <xdr:colOff>68866</xdr:colOff>
      <xdr:row>9</xdr:row>
      <xdr:rowOff>430512</xdr:rowOff>
    </xdr:from>
    <xdr:to>
      <xdr:col>22</xdr:col>
      <xdr:colOff>261937</xdr:colOff>
      <xdr:row>11</xdr:row>
      <xdr:rowOff>476249</xdr:rowOff>
    </xdr:to>
    <xdr:sp macro="" textlink="">
      <xdr:nvSpPr>
        <xdr:cNvPr id="3" name="吹き出し: 左矢印 2">
          <a:extLst>
            <a:ext uri="{FF2B5EF4-FFF2-40B4-BE49-F238E27FC236}">
              <a16:creationId xmlns:a16="http://schemas.microsoft.com/office/drawing/2014/main" id="{C72F589F-366E-4F20-B3F4-B0855AED5B39}"/>
            </a:ext>
          </a:extLst>
        </xdr:cNvPr>
        <xdr:cNvSpPr/>
      </xdr:nvSpPr>
      <xdr:spPr>
        <a:xfrm>
          <a:off x="33620679" y="6574137"/>
          <a:ext cx="3645883" cy="1784050"/>
        </a:xfrm>
        <a:prstGeom prst="leftArrowCallout">
          <a:avLst>
            <a:gd name="adj1" fmla="val 34581"/>
            <a:gd name="adj2" fmla="val 34786"/>
            <a:gd name="adj3" fmla="val 34125"/>
            <a:gd name="adj4" fmla="val 69568"/>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主たる機器＋付帯する経費を、主たる機器の上限額の範囲内に収めた金額が表示されます。</a:t>
          </a:r>
          <a:endParaRPr kumimoji="1" lang="en-US" altLang="ja-JP" sz="2000">
            <a:solidFill>
              <a:sysClr val="windowText" lastClr="000000"/>
            </a:solidFill>
          </a:endParaRPr>
        </a:p>
      </xdr:txBody>
    </xdr:sp>
    <xdr:clientData/>
  </xdr:twoCellAnchor>
  <xdr:twoCellAnchor>
    <xdr:from>
      <xdr:col>12</xdr:col>
      <xdr:colOff>1367963</xdr:colOff>
      <xdr:row>3</xdr:row>
      <xdr:rowOff>160107</xdr:rowOff>
    </xdr:from>
    <xdr:to>
      <xdr:col>14</xdr:col>
      <xdr:colOff>81411</xdr:colOff>
      <xdr:row>7</xdr:row>
      <xdr:rowOff>300323</xdr:rowOff>
    </xdr:to>
    <xdr:sp macro="" textlink="">
      <xdr:nvSpPr>
        <xdr:cNvPr id="4" name="吹き出し: 下矢印 3">
          <a:extLst>
            <a:ext uri="{FF2B5EF4-FFF2-40B4-BE49-F238E27FC236}">
              <a16:creationId xmlns:a16="http://schemas.microsoft.com/office/drawing/2014/main" id="{9082096D-2AD4-4BE2-ADCE-CD2390936231}"/>
            </a:ext>
          </a:extLst>
        </xdr:cNvPr>
        <xdr:cNvSpPr/>
      </xdr:nvSpPr>
      <xdr:spPr>
        <a:xfrm>
          <a:off x="22583476" y="2911774"/>
          <a:ext cx="2295499" cy="1996370"/>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差引額と実支出額が異なる場合のみ修正してください。</a:t>
          </a:r>
        </a:p>
      </xdr:txBody>
    </xdr:sp>
    <xdr:clientData/>
  </xdr:twoCellAnchor>
  <xdr:twoCellAnchor>
    <xdr:from>
      <xdr:col>1</xdr:col>
      <xdr:colOff>197485</xdr:colOff>
      <xdr:row>1</xdr:row>
      <xdr:rowOff>240665</xdr:rowOff>
    </xdr:from>
    <xdr:to>
      <xdr:col>2</xdr:col>
      <xdr:colOff>0</xdr:colOff>
      <xdr:row>3</xdr:row>
      <xdr:rowOff>309562</xdr:rowOff>
    </xdr:to>
    <xdr:sp macro="" textlink="">
      <xdr:nvSpPr>
        <xdr:cNvPr id="6" name="正方形/長方形 5">
          <a:extLst>
            <a:ext uri="{FF2B5EF4-FFF2-40B4-BE49-F238E27FC236}">
              <a16:creationId xmlns:a16="http://schemas.microsoft.com/office/drawing/2014/main" id="{4DD493D1-327C-41B6-84BA-4DA76B08F527}"/>
            </a:ext>
          </a:extLst>
        </xdr:cNvPr>
        <xdr:cNvSpPr/>
      </xdr:nvSpPr>
      <xdr:spPr>
        <a:xfrm>
          <a:off x="391160" y="494665"/>
          <a:ext cx="2361565" cy="875347"/>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様式１</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１</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1338813</xdr:colOff>
      <xdr:row>32</xdr:row>
      <xdr:rowOff>38101</xdr:rowOff>
    </xdr:from>
    <xdr:to>
      <xdr:col>13</xdr:col>
      <xdr:colOff>329163</xdr:colOff>
      <xdr:row>37</xdr:row>
      <xdr:rowOff>194388</xdr:rowOff>
    </xdr:to>
    <xdr:sp macro="" textlink="">
      <xdr:nvSpPr>
        <xdr:cNvPr id="3" name="吹き出し: 上矢印 2">
          <a:extLst>
            <a:ext uri="{FF2B5EF4-FFF2-40B4-BE49-F238E27FC236}">
              <a16:creationId xmlns:a16="http://schemas.microsoft.com/office/drawing/2014/main" id="{52DAC0ED-02D2-2512-4C61-2F833F451542}"/>
            </a:ext>
          </a:extLst>
        </xdr:cNvPr>
        <xdr:cNvSpPr/>
      </xdr:nvSpPr>
      <xdr:spPr>
        <a:xfrm>
          <a:off x="20051874" y="25723203"/>
          <a:ext cx="2631881" cy="1892818"/>
        </a:xfrm>
        <a:prstGeom prst="up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右上の設問をすべて回答すると、上限額が表示されます。</a:t>
          </a:r>
        </a:p>
      </xdr:txBody>
    </xdr:sp>
    <xdr:clientData/>
  </xdr:twoCellAnchor>
  <xdr:twoCellAnchor>
    <xdr:from>
      <xdr:col>6</xdr:col>
      <xdr:colOff>903112</xdr:colOff>
      <xdr:row>3</xdr:row>
      <xdr:rowOff>152870</xdr:rowOff>
    </xdr:from>
    <xdr:to>
      <xdr:col>8</xdr:col>
      <xdr:colOff>228747</xdr:colOff>
      <xdr:row>7</xdr:row>
      <xdr:rowOff>23212</xdr:rowOff>
    </xdr:to>
    <xdr:sp macro="" textlink="">
      <xdr:nvSpPr>
        <xdr:cNvPr id="8" name="吹き出し: 下矢印 7">
          <a:extLst>
            <a:ext uri="{FF2B5EF4-FFF2-40B4-BE49-F238E27FC236}">
              <a16:creationId xmlns:a16="http://schemas.microsoft.com/office/drawing/2014/main" id="{CE8F1751-8895-4C5C-81F2-29FDF9024E9D}"/>
            </a:ext>
          </a:extLst>
        </xdr:cNvPr>
        <xdr:cNvSpPr/>
      </xdr:nvSpPr>
      <xdr:spPr>
        <a:xfrm>
          <a:off x="12144964" y="2281296"/>
          <a:ext cx="2312487" cy="1375527"/>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０ではない場合のみ修正してください。</a:t>
          </a:r>
          <a:endParaRPr kumimoji="1" lang="en-US" altLang="ja-JP" sz="2000">
            <a:solidFill>
              <a:sysClr val="windowText" lastClr="000000"/>
            </a:solidFill>
          </a:endParaRPr>
        </a:p>
      </xdr:txBody>
    </xdr:sp>
    <xdr:clientData/>
  </xdr:twoCellAnchor>
  <xdr:twoCellAnchor>
    <xdr:from>
      <xdr:col>0</xdr:col>
      <xdr:colOff>259183</xdr:colOff>
      <xdr:row>0</xdr:row>
      <xdr:rowOff>121168</xdr:rowOff>
    </xdr:from>
    <xdr:to>
      <xdr:col>15</xdr:col>
      <xdr:colOff>615993</xdr:colOff>
      <xdr:row>1</xdr:row>
      <xdr:rowOff>231840</xdr:rowOff>
    </xdr:to>
    <xdr:grpSp>
      <xdr:nvGrpSpPr>
        <xdr:cNvPr id="7" name="グループ化 6">
          <a:extLst>
            <a:ext uri="{FF2B5EF4-FFF2-40B4-BE49-F238E27FC236}">
              <a16:creationId xmlns:a16="http://schemas.microsoft.com/office/drawing/2014/main" id="{3760C23E-B83B-0969-0461-E5BDEFC0EB84}"/>
            </a:ext>
          </a:extLst>
        </xdr:cNvPr>
        <xdr:cNvGrpSpPr/>
      </xdr:nvGrpSpPr>
      <xdr:grpSpPr>
        <a:xfrm>
          <a:off x="256008" y="124343"/>
          <a:ext cx="24934132" cy="1398311"/>
          <a:chOff x="-2334208" y="95250"/>
          <a:chExt cx="26471120" cy="1562100"/>
        </a:xfrm>
      </xdr:grpSpPr>
      <xdr:sp macro="" textlink="">
        <xdr:nvSpPr>
          <xdr:cNvPr id="9" name="吹き出し: 角を丸めた四角形 8">
            <a:extLst>
              <a:ext uri="{FF2B5EF4-FFF2-40B4-BE49-F238E27FC236}">
                <a16:creationId xmlns:a16="http://schemas.microsoft.com/office/drawing/2014/main" id="{73B9DB90-09EA-4F45-943D-E38B638BAAA9}"/>
              </a:ext>
            </a:extLst>
          </xdr:cNvPr>
          <xdr:cNvSpPr/>
        </xdr:nvSpPr>
        <xdr:spPr>
          <a:xfrm>
            <a:off x="-2334208" y="95250"/>
            <a:ext cx="26471120" cy="1562100"/>
          </a:xfrm>
          <a:prstGeom prst="wedgeRoundRectCallout">
            <a:avLst>
              <a:gd name="adj1" fmla="val -47602"/>
              <a:gd name="adj2" fmla="val 17173"/>
              <a:gd name="adj3" fmla="val 1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FF00"/>
                </a:solidFill>
                <a:effectLst/>
                <a:latin typeface="ＭＳ ゴシック" panose="020B0609070205080204" pitchFamily="49" charset="-128"/>
                <a:ea typeface="ＭＳ ゴシック" panose="020B0609070205080204" pitchFamily="49" charset="-128"/>
                <a:cs typeface="+mn-cs"/>
              </a:rPr>
              <a:t>プルダウンリストの字が小さく見づらい場合は、表示設定を大幅に拡大してください。ツールバー「表示」→「ズーム」で倍率を指定できます。　　　</a:t>
            </a:r>
            <a:endParaRPr kumimoji="1" lang="en-US" altLang="ja-JP" sz="28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a:solidFill>
                  <a:srgbClr val="FFFF00"/>
                </a:solidFill>
                <a:effectLst/>
                <a:latin typeface="ＭＳ ゴシック" panose="020B0609070205080204" pitchFamily="49" charset="-128"/>
                <a:ea typeface="ＭＳ ゴシック" panose="020B0609070205080204" pitchFamily="49" charset="-128"/>
                <a:cs typeface="+mn-cs"/>
              </a:rPr>
              <a:t>　　　　色のセルに必要事項を入力し、　　　　色のセルにプルダウンリストから該当する事項を選択してください。</a:t>
            </a:r>
            <a:endParaRPr kumimoji="1" lang="en-US" altLang="ja-JP" sz="28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sp macro="" textlink="">
        <xdr:nvSpPr>
          <xdr:cNvPr id="10" name="正方形/長方形 9">
            <a:extLst>
              <a:ext uri="{FF2B5EF4-FFF2-40B4-BE49-F238E27FC236}">
                <a16:creationId xmlns:a16="http://schemas.microsoft.com/office/drawing/2014/main" id="{F44201BD-AB46-5F13-823F-8C69C007FDE8}"/>
              </a:ext>
            </a:extLst>
          </xdr:cNvPr>
          <xdr:cNvSpPr/>
        </xdr:nvSpPr>
        <xdr:spPr>
          <a:xfrm>
            <a:off x="-1989583" y="981617"/>
            <a:ext cx="1143000" cy="457200"/>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正方形/長方形 10">
            <a:extLst>
              <a:ext uri="{FF2B5EF4-FFF2-40B4-BE49-F238E27FC236}">
                <a16:creationId xmlns:a16="http://schemas.microsoft.com/office/drawing/2014/main" id="{43741AE5-0278-4348-A72B-1A361F676175}"/>
              </a:ext>
            </a:extLst>
          </xdr:cNvPr>
          <xdr:cNvSpPr/>
        </xdr:nvSpPr>
        <xdr:spPr>
          <a:xfrm>
            <a:off x="4828315" y="1002462"/>
            <a:ext cx="1143000" cy="457200"/>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8</xdr:col>
      <xdr:colOff>867455</xdr:colOff>
      <xdr:row>3</xdr:row>
      <xdr:rowOff>289152</xdr:rowOff>
    </xdr:from>
    <xdr:to>
      <xdr:col>10</xdr:col>
      <xdr:colOff>112889</xdr:colOff>
      <xdr:row>7</xdr:row>
      <xdr:rowOff>98565</xdr:rowOff>
    </xdr:to>
    <xdr:sp macro="" textlink="">
      <xdr:nvSpPr>
        <xdr:cNvPr id="4" name="吹き出し: 下矢印 3">
          <a:extLst>
            <a:ext uri="{FF2B5EF4-FFF2-40B4-BE49-F238E27FC236}">
              <a16:creationId xmlns:a16="http://schemas.microsoft.com/office/drawing/2014/main" id="{AAF2F951-3334-454F-BA5A-444E01033F94}"/>
            </a:ext>
          </a:extLst>
        </xdr:cNvPr>
        <xdr:cNvSpPr/>
      </xdr:nvSpPr>
      <xdr:spPr>
        <a:xfrm>
          <a:off x="15091455" y="2871485"/>
          <a:ext cx="2265212" cy="1714413"/>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差引額と実支出額が異なる場合のみ修正してください。</a:t>
          </a:r>
        </a:p>
      </xdr:txBody>
    </xdr:sp>
    <xdr:clientData/>
  </xdr:twoCellAnchor>
  <xdr:twoCellAnchor>
    <xdr:from>
      <xdr:col>1</xdr:col>
      <xdr:colOff>138546</xdr:colOff>
      <xdr:row>1</xdr:row>
      <xdr:rowOff>363682</xdr:rowOff>
    </xdr:from>
    <xdr:to>
      <xdr:col>1</xdr:col>
      <xdr:colOff>3643746</xdr:colOff>
      <xdr:row>3</xdr:row>
      <xdr:rowOff>90402</xdr:rowOff>
    </xdr:to>
    <xdr:sp macro="" textlink="">
      <xdr:nvSpPr>
        <xdr:cNvPr id="13" name="正方形/長方形 12">
          <a:extLst>
            <a:ext uri="{FF2B5EF4-FFF2-40B4-BE49-F238E27FC236}">
              <a16:creationId xmlns:a16="http://schemas.microsoft.com/office/drawing/2014/main" id="{B72693E2-D0B2-45EC-9FF0-6ACD9C117F5E}"/>
            </a:ext>
          </a:extLst>
        </xdr:cNvPr>
        <xdr:cNvSpPr/>
      </xdr:nvSpPr>
      <xdr:spPr>
        <a:xfrm>
          <a:off x="475096" y="992332"/>
          <a:ext cx="1314450" cy="571270"/>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b="0" u="sng">
              <a:solidFill>
                <a:schemeClr val="tx1"/>
              </a:solidFill>
              <a:latin typeface="ＭＳ ゴシック" panose="020B0609070205080204" pitchFamily="49" charset="-128"/>
              <a:ea typeface="ＭＳ ゴシック" panose="020B0609070205080204" pitchFamily="49" charset="-128"/>
            </a:rPr>
            <a:t>様式１</a:t>
          </a:r>
          <a:r>
            <a:rPr kumimoji="1" lang="en-US" altLang="ja-JP" sz="1800" b="0" u="sng">
              <a:solidFill>
                <a:schemeClr val="tx1"/>
              </a:solidFill>
              <a:latin typeface="ＭＳ ゴシック" panose="020B0609070205080204" pitchFamily="49" charset="-128"/>
              <a:ea typeface="ＭＳ ゴシック" panose="020B0609070205080204" pitchFamily="49" charset="-128"/>
            </a:rPr>
            <a:t>—</a:t>
          </a:r>
          <a:r>
            <a:rPr kumimoji="1" lang="ja-JP" altLang="en-US" sz="1800" b="0" u="sng">
              <a:solidFill>
                <a:schemeClr val="tx1"/>
              </a:solidFill>
              <a:latin typeface="ＭＳ ゴシック" panose="020B0609070205080204" pitchFamily="49" charset="-128"/>
              <a:ea typeface="ＭＳ ゴシック" panose="020B0609070205080204" pitchFamily="49" charset="-128"/>
            </a:rPr>
            <a:t>２</a:t>
          </a:r>
          <a:endParaRPr kumimoji="1" lang="en-US" altLang="ja-JP" sz="18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15</xdr:col>
      <xdr:colOff>6480</xdr:colOff>
      <xdr:row>8</xdr:row>
      <xdr:rowOff>447223</xdr:rowOff>
    </xdr:from>
    <xdr:to>
      <xdr:col>16</xdr:col>
      <xdr:colOff>1781888</xdr:colOff>
      <xdr:row>9</xdr:row>
      <xdr:rowOff>810079</xdr:rowOff>
    </xdr:to>
    <xdr:grpSp>
      <xdr:nvGrpSpPr>
        <xdr:cNvPr id="16" name="グループ化 15">
          <a:extLst>
            <a:ext uri="{FF2B5EF4-FFF2-40B4-BE49-F238E27FC236}">
              <a16:creationId xmlns:a16="http://schemas.microsoft.com/office/drawing/2014/main" id="{0A06D3DE-E9AA-6B4A-7A49-8F4E4BCC13BC}"/>
            </a:ext>
          </a:extLst>
        </xdr:cNvPr>
        <xdr:cNvGrpSpPr/>
      </xdr:nvGrpSpPr>
      <xdr:grpSpPr>
        <a:xfrm>
          <a:off x="24580627" y="4242759"/>
          <a:ext cx="7748642" cy="1256089"/>
          <a:chOff x="24541389" y="4182643"/>
          <a:chExt cx="7756201" cy="1405941"/>
        </a:xfrm>
      </xdr:grpSpPr>
      <xdr:sp macro="" textlink="">
        <xdr:nvSpPr>
          <xdr:cNvPr id="14" name="正方形/長方形 13">
            <a:extLst>
              <a:ext uri="{FF2B5EF4-FFF2-40B4-BE49-F238E27FC236}">
                <a16:creationId xmlns:a16="http://schemas.microsoft.com/office/drawing/2014/main" id="{D0B3AF17-8ACB-0B27-1C72-DBA97D0FBC0E}"/>
              </a:ext>
            </a:extLst>
          </xdr:cNvPr>
          <xdr:cNvSpPr/>
        </xdr:nvSpPr>
        <xdr:spPr>
          <a:xfrm>
            <a:off x="24541389" y="4182643"/>
            <a:ext cx="7756201" cy="1405941"/>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000">
                <a:solidFill>
                  <a:srgbClr val="FF0000"/>
                </a:solidFill>
              </a:rPr>
              <a:t>上限額算定のため、下の　　　　色のセルのみ、上から順に該当する番号を選択してください。</a:t>
            </a:r>
          </a:p>
        </xdr:txBody>
      </xdr:sp>
      <xdr:sp macro="" textlink="">
        <xdr:nvSpPr>
          <xdr:cNvPr id="15" name="正方形/長方形 14">
            <a:extLst>
              <a:ext uri="{FF2B5EF4-FFF2-40B4-BE49-F238E27FC236}">
                <a16:creationId xmlns:a16="http://schemas.microsoft.com/office/drawing/2014/main" id="{FB1C778A-BA27-B03E-89B6-6FAA8F81F6D1}"/>
              </a:ext>
            </a:extLst>
          </xdr:cNvPr>
          <xdr:cNvSpPr/>
        </xdr:nvSpPr>
        <xdr:spPr>
          <a:xfrm>
            <a:off x="28685169" y="4320187"/>
            <a:ext cx="957945" cy="399257"/>
          </a:xfrm>
          <a:prstGeom prst="rect">
            <a:avLst/>
          </a:prstGeom>
          <a:solidFill>
            <a:schemeClr val="accent6">
              <a:lumMod val="40000"/>
              <a:lumOff val="6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0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504743</xdr:colOff>
      <xdr:row>0</xdr:row>
      <xdr:rowOff>97691</xdr:rowOff>
    </xdr:from>
    <xdr:to>
      <xdr:col>16</xdr:col>
      <xdr:colOff>668396</xdr:colOff>
      <xdr:row>0</xdr:row>
      <xdr:rowOff>2164263</xdr:rowOff>
    </xdr:to>
    <xdr:grpSp>
      <xdr:nvGrpSpPr>
        <xdr:cNvPr id="14" name="グループ化 13">
          <a:extLst>
            <a:ext uri="{FF2B5EF4-FFF2-40B4-BE49-F238E27FC236}">
              <a16:creationId xmlns:a16="http://schemas.microsoft.com/office/drawing/2014/main" id="{43692B6F-8B7A-33E7-75B2-F9E34E19E22A}"/>
            </a:ext>
          </a:extLst>
        </xdr:cNvPr>
        <xdr:cNvGrpSpPr/>
      </xdr:nvGrpSpPr>
      <xdr:grpSpPr>
        <a:xfrm>
          <a:off x="703303" y="97691"/>
          <a:ext cx="27465478" cy="2063397"/>
          <a:chOff x="1156026" y="195384"/>
          <a:chExt cx="27501217" cy="2066572"/>
        </a:xfrm>
      </xdr:grpSpPr>
      <xdr:sp macro="" textlink="">
        <xdr:nvSpPr>
          <xdr:cNvPr id="4" name="吹き出し: 角を丸めた四角形 3">
            <a:extLst>
              <a:ext uri="{FF2B5EF4-FFF2-40B4-BE49-F238E27FC236}">
                <a16:creationId xmlns:a16="http://schemas.microsoft.com/office/drawing/2014/main" id="{52326A40-FBEF-4E54-A9EF-71BE7E870BD2}"/>
              </a:ext>
            </a:extLst>
          </xdr:cNvPr>
          <xdr:cNvSpPr/>
        </xdr:nvSpPr>
        <xdr:spPr>
          <a:xfrm>
            <a:off x="1156026" y="195384"/>
            <a:ext cx="27501217" cy="2066572"/>
          </a:xfrm>
          <a:prstGeom prst="wedgeRoundRectCallout">
            <a:avLst>
              <a:gd name="adj1" fmla="val -47602"/>
              <a:gd name="adj2" fmla="val 17173"/>
              <a:gd name="adj3" fmla="val 16667"/>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200" b="1">
                <a:solidFill>
                  <a:srgbClr val="FFFF00"/>
                </a:solidFill>
                <a:effectLst/>
                <a:latin typeface="ＭＳ ゴシック" panose="020B0609070205080204" pitchFamily="49" charset="-128"/>
                <a:ea typeface="ＭＳ ゴシック" panose="020B0609070205080204" pitchFamily="49" charset="-128"/>
                <a:cs typeface="+mn-cs"/>
              </a:rPr>
              <a:t>プルダウンリストの字が小さく見づらい場合は、表示設定を大幅に拡大してください。ツールバー「表示」→「ズーム」で倍率を指定できます。　　　</a:t>
            </a:r>
            <a:endParaRPr kumimoji="1" lang="en-US" altLang="ja-JP" sz="3200" b="1">
              <a:solidFill>
                <a:srgbClr val="FFFF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3200" b="1">
                <a:solidFill>
                  <a:srgbClr val="FFFF00"/>
                </a:solidFill>
                <a:effectLst/>
                <a:latin typeface="ＭＳ ゴシック" panose="020B0609070205080204" pitchFamily="49" charset="-128"/>
                <a:ea typeface="ＭＳ ゴシック" panose="020B0609070205080204" pitchFamily="49" charset="-128"/>
                <a:cs typeface="+mn-cs"/>
              </a:rPr>
              <a:t>　　　　色のセルに必要事項を入力し、　　　　色のセルにプルダウンリストから該当する事項を入力してください。</a:t>
            </a:r>
            <a:endParaRPr kumimoji="1" lang="en-US" altLang="ja-JP" sz="3200" b="1">
              <a:solidFill>
                <a:srgbClr val="FFFF00"/>
              </a:solidFill>
              <a:effectLst/>
              <a:latin typeface="ＭＳ ゴシック" panose="020B0609070205080204" pitchFamily="49" charset="-128"/>
              <a:ea typeface="ＭＳ ゴシック" panose="020B0609070205080204" pitchFamily="49" charset="-128"/>
              <a:cs typeface="+mn-cs"/>
            </a:endParaRPr>
          </a:p>
        </xdr:txBody>
      </xdr:sp>
      <xdr:sp macro="" textlink="">
        <xdr:nvSpPr>
          <xdr:cNvPr id="5" name="正方形/長方形 4">
            <a:extLst>
              <a:ext uri="{FF2B5EF4-FFF2-40B4-BE49-F238E27FC236}">
                <a16:creationId xmlns:a16="http://schemas.microsoft.com/office/drawing/2014/main" id="{359A8AA4-3D6D-0A11-A453-5D20FAC9496B}"/>
              </a:ext>
            </a:extLst>
          </xdr:cNvPr>
          <xdr:cNvSpPr/>
        </xdr:nvSpPr>
        <xdr:spPr>
          <a:xfrm>
            <a:off x="1460223" y="1249252"/>
            <a:ext cx="1481211" cy="549233"/>
          </a:xfrm>
          <a:prstGeom prst="rect">
            <a:avLst/>
          </a:prstGeom>
          <a:solidFill>
            <a:srgbClr val="FFFFC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C43A7DA1-69F8-43DE-B85C-B30570CAC51A}"/>
              </a:ext>
            </a:extLst>
          </xdr:cNvPr>
          <xdr:cNvSpPr/>
        </xdr:nvSpPr>
        <xdr:spPr>
          <a:xfrm>
            <a:off x="8725827" y="1286585"/>
            <a:ext cx="1478023" cy="545533"/>
          </a:xfrm>
          <a:prstGeom prst="rect">
            <a:avLst/>
          </a:prstGeom>
          <a:solidFill>
            <a:schemeClr val="accent6">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9</xdr:col>
      <xdr:colOff>1481668</xdr:colOff>
      <xdr:row>5</xdr:row>
      <xdr:rowOff>358204</xdr:rowOff>
    </xdr:from>
    <xdr:to>
      <xdr:col>11</xdr:col>
      <xdr:colOff>293077</xdr:colOff>
      <xdr:row>8</xdr:row>
      <xdr:rowOff>494479</xdr:rowOff>
    </xdr:to>
    <xdr:sp macro="" textlink="">
      <xdr:nvSpPr>
        <xdr:cNvPr id="7" name="吹き出し: 下矢印 6">
          <a:extLst>
            <a:ext uri="{FF2B5EF4-FFF2-40B4-BE49-F238E27FC236}">
              <a16:creationId xmlns:a16="http://schemas.microsoft.com/office/drawing/2014/main" id="{12B51F88-9213-4E62-9017-313CD4DEFA94}"/>
            </a:ext>
          </a:extLst>
        </xdr:cNvPr>
        <xdr:cNvSpPr/>
      </xdr:nvSpPr>
      <xdr:spPr>
        <a:xfrm>
          <a:off x="16510001" y="4151922"/>
          <a:ext cx="2393461" cy="1406275"/>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０ではない場合のみ修正してください。</a:t>
          </a:r>
        </a:p>
      </xdr:txBody>
    </xdr:sp>
    <xdr:clientData/>
  </xdr:twoCellAnchor>
  <xdr:twoCellAnchor>
    <xdr:from>
      <xdr:col>18</xdr:col>
      <xdr:colOff>130257</xdr:colOff>
      <xdr:row>5</xdr:row>
      <xdr:rowOff>16281</xdr:rowOff>
    </xdr:from>
    <xdr:to>
      <xdr:col>20</xdr:col>
      <xdr:colOff>1497948</xdr:colOff>
      <xdr:row>6</xdr:row>
      <xdr:rowOff>358204</xdr:rowOff>
    </xdr:to>
    <xdr:sp macro="" textlink="">
      <xdr:nvSpPr>
        <xdr:cNvPr id="8" name="吹き出し: 左矢印 7">
          <a:extLst>
            <a:ext uri="{FF2B5EF4-FFF2-40B4-BE49-F238E27FC236}">
              <a16:creationId xmlns:a16="http://schemas.microsoft.com/office/drawing/2014/main" id="{09CC2724-1769-4E32-BF49-767E69F35C02}"/>
            </a:ext>
          </a:extLst>
        </xdr:cNvPr>
        <xdr:cNvSpPr/>
      </xdr:nvSpPr>
      <xdr:spPr>
        <a:xfrm>
          <a:off x="29617052" y="3809999"/>
          <a:ext cx="1904999" cy="862949"/>
        </a:xfrm>
        <a:prstGeom prst="leftArrowCallout">
          <a:avLst>
            <a:gd name="adj1" fmla="val 25000"/>
            <a:gd name="adj2" fmla="val 40572"/>
            <a:gd name="adj3" fmla="val 25000"/>
            <a:gd name="adj4" fmla="val 79270"/>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自動で転記されます</a:t>
          </a:r>
          <a:endParaRPr kumimoji="1" lang="en-US" altLang="ja-JP" sz="2000">
            <a:solidFill>
              <a:sysClr val="windowText" lastClr="000000"/>
            </a:solidFill>
          </a:endParaRPr>
        </a:p>
      </xdr:txBody>
    </xdr:sp>
    <xdr:clientData/>
  </xdr:twoCellAnchor>
  <xdr:twoCellAnchor>
    <xdr:from>
      <xdr:col>1</xdr:col>
      <xdr:colOff>254000</xdr:colOff>
      <xdr:row>16</xdr:row>
      <xdr:rowOff>571500</xdr:rowOff>
    </xdr:from>
    <xdr:to>
      <xdr:col>1</xdr:col>
      <xdr:colOff>2303992</xdr:colOff>
      <xdr:row>17</xdr:row>
      <xdr:rowOff>828675</xdr:rowOff>
    </xdr:to>
    <xdr:sp macro="" textlink="">
      <xdr:nvSpPr>
        <xdr:cNvPr id="9" name="正方形/長方形 8">
          <a:extLst>
            <a:ext uri="{FF2B5EF4-FFF2-40B4-BE49-F238E27FC236}">
              <a16:creationId xmlns:a16="http://schemas.microsoft.com/office/drawing/2014/main" id="{C9B83A2D-1E4D-58FA-E093-DA195AFEF6F1}"/>
            </a:ext>
          </a:extLst>
        </xdr:cNvPr>
        <xdr:cNvSpPr/>
      </xdr:nvSpPr>
      <xdr:spPr>
        <a:xfrm>
          <a:off x="444500" y="13567833"/>
          <a:ext cx="2049992" cy="1484842"/>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介護ソフトを導入される場合は、こちらに入力してください。</a:t>
          </a:r>
        </a:p>
      </xdr:txBody>
    </xdr:sp>
    <xdr:clientData/>
  </xdr:twoCellAnchor>
  <xdr:twoCellAnchor>
    <xdr:from>
      <xdr:col>1</xdr:col>
      <xdr:colOff>190500</xdr:colOff>
      <xdr:row>25</xdr:row>
      <xdr:rowOff>211666</xdr:rowOff>
    </xdr:from>
    <xdr:to>
      <xdr:col>1</xdr:col>
      <xdr:colOff>2307167</xdr:colOff>
      <xdr:row>26</xdr:row>
      <xdr:rowOff>1079500</xdr:rowOff>
    </xdr:to>
    <xdr:sp macro="" textlink="">
      <xdr:nvSpPr>
        <xdr:cNvPr id="10" name="正方形/長方形 9">
          <a:extLst>
            <a:ext uri="{FF2B5EF4-FFF2-40B4-BE49-F238E27FC236}">
              <a16:creationId xmlns:a16="http://schemas.microsoft.com/office/drawing/2014/main" id="{F00025DB-F66B-8806-96EA-273AD3548A7A}"/>
            </a:ext>
          </a:extLst>
        </xdr:cNvPr>
        <xdr:cNvSpPr/>
      </xdr:nvSpPr>
      <xdr:spPr>
        <a:xfrm>
          <a:off x="381000" y="24256999"/>
          <a:ext cx="2116667" cy="2095501"/>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介護ソフトと連動する機器（見守り機器等）を導入される場合は、こちらに入力してください。</a:t>
          </a:r>
          <a:endParaRPr kumimoji="1" lang="en-US" altLang="ja-JP" sz="2000">
            <a:solidFill>
              <a:sysClr val="windowText" lastClr="000000"/>
            </a:solidFill>
          </a:endParaRPr>
        </a:p>
      </xdr:txBody>
    </xdr:sp>
    <xdr:clientData/>
  </xdr:twoCellAnchor>
  <xdr:twoCellAnchor>
    <xdr:from>
      <xdr:col>11</xdr:col>
      <xdr:colOff>1269998</xdr:colOff>
      <xdr:row>4</xdr:row>
      <xdr:rowOff>455898</xdr:rowOff>
    </xdr:from>
    <xdr:to>
      <xdr:col>12</xdr:col>
      <xdr:colOff>1693334</xdr:colOff>
      <xdr:row>8</xdr:row>
      <xdr:rowOff>471746</xdr:rowOff>
    </xdr:to>
    <xdr:sp macro="" textlink="">
      <xdr:nvSpPr>
        <xdr:cNvPr id="11" name="吹き出し: 下矢印 10">
          <a:extLst>
            <a:ext uri="{FF2B5EF4-FFF2-40B4-BE49-F238E27FC236}">
              <a16:creationId xmlns:a16="http://schemas.microsoft.com/office/drawing/2014/main" id="{73667315-959E-4442-90C7-68A725FD7100}"/>
            </a:ext>
          </a:extLst>
        </xdr:cNvPr>
        <xdr:cNvSpPr/>
      </xdr:nvSpPr>
      <xdr:spPr>
        <a:xfrm>
          <a:off x="19880383" y="3728590"/>
          <a:ext cx="2214361" cy="1806874"/>
        </a:xfrm>
        <a:prstGeom prst="downArrowCallou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差引額と実支出額が異なる場合のみ修正してください。</a:t>
          </a:r>
        </a:p>
      </xdr:txBody>
    </xdr:sp>
    <xdr:clientData/>
  </xdr:twoCellAnchor>
  <xdr:twoCellAnchor>
    <xdr:from>
      <xdr:col>1</xdr:col>
      <xdr:colOff>194310</xdr:colOff>
      <xdr:row>1</xdr:row>
      <xdr:rowOff>243840</xdr:rowOff>
    </xdr:from>
    <xdr:to>
      <xdr:col>2</xdr:col>
      <xdr:colOff>0</xdr:colOff>
      <xdr:row>2</xdr:row>
      <xdr:rowOff>0</xdr:rowOff>
    </xdr:to>
    <xdr:sp macro="" textlink="">
      <xdr:nvSpPr>
        <xdr:cNvPr id="13" name="正方形/長方形 12">
          <a:extLst>
            <a:ext uri="{FF2B5EF4-FFF2-40B4-BE49-F238E27FC236}">
              <a16:creationId xmlns:a16="http://schemas.microsoft.com/office/drawing/2014/main" id="{27136E10-ACDC-4D8D-BA85-F79E1D07CB80}"/>
            </a:ext>
          </a:extLst>
        </xdr:cNvPr>
        <xdr:cNvSpPr/>
      </xdr:nvSpPr>
      <xdr:spPr>
        <a:xfrm>
          <a:off x="387985" y="497840"/>
          <a:ext cx="2364740" cy="559435"/>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様式１</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３</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725669</xdr:colOff>
      <xdr:row>11</xdr:row>
      <xdr:rowOff>885725</xdr:rowOff>
    </xdr:from>
    <xdr:to>
      <xdr:col>7</xdr:col>
      <xdr:colOff>2438581</xdr:colOff>
      <xdr:row>13</xdr:row>
      <xdr:rowOff>1269107</xdr:rowOff>
    </xdr:to>
    <xdr:sp macro="" textlink="">
      <xdr:nvSpPr>
        <xdr:cNvPr id="3" name="四角形: 角を丸くする 2">
          <a:extLst>
            <a:ext uri="{FF2B5EF4-FFF2-40B4-BE49-F238E27FC236}">
              <a16:creationId xmlns:a16="http://schemas.microsoft.com/office/drawing/2014/main" id="{CDF002C8-67CA-0CB1-4ED8-04D92100B576}"/>
            </a:ext>
          </a:extLst>
        </xdr:cNvPr>
        <xdr:cNvSpPr/>
      </xdr:nvSpPr>
      <xdr:spPr>
        <a:xfrm>
          <a:off x="3485975" y="6775674"/>
          <a:ext cx="17652708" cy="3299198"/>
        </a:xfrm>
        <a:prstGeom prst="round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600">
              <a:solidFill>
                <a:srgbClr val="FF0000"/>
              </a:solidFill>
            </a:rPr>
            <a:t>このシートは入力不要です</a:t>
          </a:r>
        </a:p>
      </xdr:txBody>
    </xdr:sp>
    <xdr:clientData/>
  </xdr:twoCellAnchor>
  <xdr:twoCellAnchor>
    <xdr:from>
      <xdr:col>1</xdr:col>
      <xdr:colOff>367492</xdr:colOff>
      <xdr:row>1</xdr:row>
      <xdr:rowOff>243840</xdr:rowOff>
    </xdr:from>
    <xdr:to>
      <xdr:col>2</xdr:col>
      <xdr:colOff>1154545</xdr:colOff>
      <xdr:row>2</xdr:row>
      <xdr:rowOff>0</xdr:rowOff>
    </xdr:to>
    <xdr:sp macro="" textlink="">
      <xdr:nvSpPr>
        <xdr:cNvPr id="5" name="正方形/長方形 4">
          <a:extLst>
            <a:ext uri="{FF2B5EF4-FFF2-40B4-BE49-F238E27FC236}">
              <a16:creationId xmlns:a16="http://schemas.microsoft.com/office/drawing/2014/main" id="{7E9EF9DB-97C6-45A2-AA38-7570A6B94ED7}"/>
            </a:ext>
          </a:extLst>
        </xdr:cNvPr>
        <xdr:cNvSpPr/>
      </xdr:nvSpPr>
      <xdr:spPr>
        <a:xfrm>
          <a:off x="561167" y="497840"/>
          <a:ext cx="3342928" cy="559435"/>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400" b="0" u="sng">
              <a:solidFill>
                <a:schemeClr val="tx1"/>
              </a:solidFill>
              <a:latin typeface="ＭＳ ゴシック" panose="020B0609070205080204" pitchFamily="49" charset="-128"/>
              <a:ea typeface="ＭＳ ゴシック" panose="020B0609070205080204" pitchFamily="49" charset="-128"/>
            </a:rPr>
            <a:t>様式１</a:t>
          </a:r>
          <a:r>
            <a:rPr kumimoji="1" lang="en-US" altLang="ja-JP" sz="2400" b="0" u="sng">
              <a:solidFill>
                <a:schemeClr val="tx1"/>
              </a:solidFill>
              <a:latin typeface="ＭＳ ゴシック" panose="020B0609070205080204" pitchFamily="49" charset="-128"/>
              <a:ea typeface="ＭＳ ゴシック" panose="020B0609070205080204" pitchFamily="49" charset="-128"/>
            </a:rPr>
            <a:t>—</a:t>
          </a:r>
          <a:r>
            <a:rPr kumimoji="1" lang="ja-JP" altLang="en-US" sz="2400" b="0" u="sng">
              <a:solidFill>
                <a:schemeClr val="tx1"/>
              </a:solidFill>
              <a:latin typeface="ＭＳ ゴシック" panose="020B0609070205080204" pitchFamily="49" charset="-128"/>
              <a:ea typeface="ＭＳ ゴシック" panose="020B0609070205080204" pitchFamily="49" charset="-128"/>
            </a:rPr>
            <a:t>４</a:t>
          </a:r>
          <a:endParaRPr kumimoji="1" lang="en-US" altLang="ja-JP" sz="2400" b="0"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0</xdr:col>
      <xdr:colOff>16567</xdr:colOff>
      <xdr:row>2</xdr:row>
      <xdr:rowOff>16565</xdr:rowOff>
    </xdr:from>
    <xdr:ext cx="4041912" cy="259045"/>
    <xdr:sp macro="" textlink="">
      <xdr:nvSpPr>
        <xdr:cNvPr id="2" name="テキスト ボックス 1">
          <a:extLst>
            <a:ext uri="{FF2B5EF4-FFF2-40B4-BE49-F238E27FC236}">
              <a16:creationId xmlns:a16="http://schemas.microsoft.com/office/drawing/2014/main" id="{E09868B4-D80F-40A4-A098-FC19EAC33D3D}"/>
            </a:ext>
          </a:extLst>
        </xdr:cNvPr>
        <xdr:cNvSpPr txBox="1"/>
      </xdr:nvSpPr>
      <xdr:spPr>
        <a:xfrm>
          <a:off x="16567" y="619815"/>
          <a:ext cx="404191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u="dbl"/>
            <a:t>作成前に、以下についてご承諾いただき、チェックをいれてください</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2</xdr:row>
          <xdr:rowOff>285750</xdr:rowOff>
        </xdr:from>
        <xdr:to>
          <xdr:col>6</xdr:col>
          <xdr:colOff>654050</xdr:colOff>
          <xdr:row>5</xdr:row>
          <xdr:rowOff>95250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介護業務における介護テクノロジー導入支援事業実施要綱の内容を確認・理解した上で、導入計画書を作成します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203200</xdr:rowOff>
        </xdr:from>
        <xdr:to>
          <xdr:col>5</xdr:col>
          <xdr:colOff>425450</xdr:colOff>
          <xdr:row>7</xdr:row>
          <xdr:rowOff>19050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予算に限りがあるため、貴事業所等からの申請を採択できない場合があることについて、理解しました</a:t>
              </a:r>
            </a:p>
          </xdr:txBody>
        </xdr:sp>
        <xdr:clientData/>
      </xdr:twoCellAnchor>
    </mc:Choice>
    <mc:Fallback/>
  </mc:AlternateContent>
  <xdr:oneCellAnchor>
    <xdr:from>
      <xdr:col>0</xdr:col>
      <xdr:colOff>16567</xdr:colOff>
      <xdr:row>2</xdr:row>
      <xdr:rowOff>16565</xdr:rowOff>
    </xdr:from>
    <xdr:ext cx="4041912" cy="259045"/>
    <xdr:sp macro="" textlink="">
      <xdr:nvSpPr>
        <xdr:cNvPr id="5" name="テキスト ボックス 4">
          <a:extLst>
            <a:ext uri="{FF2B5EF4-FFF2-40B4-BE49-F238E27FC236}">
              <a16:creationId xmlns:a16="http://schemas.microsoft.com/office/drawing/2014/main" id="{135B7BD1-655F-4C03-A087-04694E22E9F4}"/>
            </a:ext>
          </a:extLst>
        </xdr:cNvPr>
        <xdr:cNvSpPr txBox="1"/>
      </xdr:nvSpPr>
      <xdr:spPr>
        <a:xfrm>
          <a:off x="16567" y="619815"/>
          <a:ext cx="404191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u="dbl"/>
            <a:t>作成前に、以下についてご承諾いただき、チェックをいれてください</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2</xdr:row>
          <xdr:rowOff>285750</xdr:rowOff>
        </xdr:from>
        <xdr:to>
          <xdr:col>6</xdr:col>
          <xdr:colOff>654050</xdr:colOff>
          <xdr:row>5</xdr:row>
          <xdr:rowOff>95250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介護業務における介護テクノロジー導入支援事業実施要綱の内容を確認・理解した上で、導入計画書を作成します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203200</xdr:rowOff>
        </xdr:from>
        <xdr:to>
          <xdr:col>5</xdr:col>
          <xdr:colOff>425450</xdr:colOff>
          <xdr:row>7</xdr:row>
          <xdr:rowOff>19050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予算に限りがあるため、貴事業所等からの申請を採択できない場合があることについて、理解しました</a:t>
              </a:r>
            </a:p>
          </xdr:txBody>
        </xdr:sp>
        <xdr:clientData/>
      </xdr:twoCellAnchor>
    </mc:Choice>
    <mc:Fallback/>
  </mc:AlternateContent>
  <xdr:twoCellAnchor>
    <xdr:from>
      <xdr:col>13</xdr:col>
      <xdr:colOff>377405</xdr:colOff>
      <xdr:row>23</xdr:row>
      <xdr:rowOff>173727</xdr:rowOff>
    </xdr:from>
    <xdr:to>
      <xdr:col>16</xdr:col>
      <xdr:colOff>395377</xdr:colOff>
      <xdr:row>24</xdr:row>
      <xdr:rowOff>497217</xdr:rowOff>
    </xdr:to>
    <xdr:sp macro="" textlink="">
      <xdr:nvSpPr>
        <xdr:cNvPr id="3" name="吹き出し: 角を丸めた四角形 2">
          <a:extLst>
            <a:ext uri="{FF2B5EF4-FFF2-40B4-BE49-F238E27FC236}">
              <a16:creationId xmlns:a16="http://schemas.microsoft.com/office/drawing/2014/main" id="{13D0DD1E-F0FC-434A-930E-C3137B8E7295}"/>
            </a:ext>
          </a:extLst>
        </xdr:cNvPr>
        <xdr:cNvSpPr/>
      </xdr:nvSpPr>
      <xdr:spPr>
        <a:xfrm>
          <a:off x="7344433" y="6841227"/>
          <a:ext cx="1329906" cy="1060330"/>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a:solidFill>
                <a:srgbClr val="FF0000"/>
              </a:solidFill>
              <a:effectLst/>
            </a:rPr>
            <a:t>導入年度が不明な場合は、記載なしでも結構です。</a:t>
          </a:r>
          <a:endParaRPr lang="ja-JP" altLang="ja-JP">
            <a:solidFill>
              <a:srgbClr val="FF0000"/>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16567</xdr:colOff>
      <xdr:row>2</xdr:row>
      <xdr:rowOff>16565</xdr:rowOff>
    </xdr:from>
    <xdr:ext cx="4041912" cy="259045"/>
    <xdr:sp macro="" textlink="">
      <xdr:nvSpPr>
        <xdr:cNvPr id="12" name="テキスト ボックス 11">
          <a:extLst>
            <a:ext uri="{FF2B5EF4-FFF2-40B4-BE49-F238E27FC236}">
              <a16:creationId xmlns:a16="http://schemas.microsoft.com/office/drawing/2014/main" id="{C2EA9185-30B0-41A7-BB60-CCB836B4BFD0}"/>
            </a:ext>
          </a:extLst>
        </xdr:cNvPr>
        <xdr:cNvSpPr txBox="1"/>
      </xdr:nvSpPr>
      <xdr:spPr>
        <a:xfrm>
          <a:off x="16567" y="616640"/>
          <a:ext cx="404191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u="dbl"/>
            <a:t>作成前に、以下についてご承諾いただき、チェックをいれてください</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2</xdr:row>
          <xdr:rowOff>285750</xdr:rowOff>
        </xdr:from>
        <xdr:to>
          <xdr:col>6</xdr:col>
          <xdr:colOff>596900</xdr:colOff>
          <xdr:row>5</xdr:row>
          <xdr:rowOff>95250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6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介護業務における介護テクノロジー導入支援事業実施要綱の内容を確認・理解した上で、導入計画書を作成します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203200</xdr:rowOff>
        </xdr:from>
        <xdr:to>
          <xdr:col>5</xdr:col>
          <xdr:colOff>368300</xdr:colOff>
          <xdr:row>7</xdr:row>
          <xdr:rowOff>19050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6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予算に限りがあるため、貴事業所等からの申請を採択できない場合があることについて、理解しました</a:t>
              </a:r>
            </a:p>
          </xdr:txBody>
        </xdr:sp>
        <xdr:clientData/>
      </xdr:twoCellAnchor>
    </mc:Choice>
    <mc:Fallback/>
  </mc:AlternateContent>
  <xdr:twoCellAnchor>
    <xdr:from>
      <xdr:col>13</xdr:col>
      <xdr:colOff>371476</xdr:colOff>
      <xdr:row>3</xdr:row>
      <xdr:rowOff>209550</xdr:rowOff>
    </xdr:from>
    <xdr:to>
      <xdr:col>16</xdr:col>
      <xdr:colOff>66676</xdr:colOff>
      <xdr:row>5</xdr:row>
      <xdr:rowOff>165019</xdr:rowOff>
    </xdr:to>
    <xdr:sp macro="" textlink="">
      <xdr:nvSpPr>
        <xdr:cNvPr id="5" name="吹き出し: 角を丸めた四角形 4">
          <a:extLst>
            <a:ext uri="{FF2B5EF4-FFF2-40B4-BE49-F238E27FC236}">
              <a16:creationId xmlns:a16="http://schemas.microsoft.com/office/drawing/2014/main" id="{0D2616FA-EF19-4F21-8414-40AB3C23E199}"/>
            </a:ext>
          </a:extLst>
        </xdr:cNvPr>
        <xdr:cNvSpPr/>
      </xdr:nvSpPr>
      <xdr:spPr>
        <a:xfrm>
          <a:off x="7292976" y="1095375"/>
          <a:ext cx="1009650" cy="523794"/>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n-lt"/>
              <a:ea typeface="+mn-ea"/>
              <a:cs typeface="+mn-cs"/>
            </a:rPr>
            <a:t>転記されます</a:t>
          </a:r>
          <a:r>
            <a:rPr kumimoji="1" lang="ja-JP" altLang="ja-JP" sz="1100">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11</xdr:col>
      <xdr:colOff>549554</xdr:colOff>
      <xdr:row>14</xdr:row>
      <xdr:rowOff>160470</xdr:rowOff>
    </xdr:from>
    <xdr:to>
      <xdr:col>16</xdr:col>
      <xdr:colOff>297110</xdr:colOff>
      <xdr:row>21</xdr:row>
      <xdr:rowOff>6971</xdr:rowOff>
    </xdr:to>
    <xdr:sp macro="" textlink="">
      <xdr:nvSpPr>
        <xdr:cNvPr id="6" name="吹き出し: 角を丸めた四角形 5">
          <a:extLst>
            <a:ext uri="{FF2B5EF4-FFF2-40B4-BE49-F238E27FC236}">
              <a16:creationId xmlns:a16="http://schemas.microsoft.com/office/drawing/2014/main" id="{68250427-C4C2-4FB8-A19D-5AC53E0371A0}"/>
            </a:ext>
          </a:extLst>
        </xdr:cNvPr>
        <xdr:cNvSpPr/>
      </xdr:nvSpPr>
      <xdr:spPr>
        <a:xfrm>
          <a:off x="6177169" y="3909300"/>
          <a:ext cx="2447762" cy="2092304"/>
        </a:xfrm>
        <a:prstGeom prst="wedgeRoundRectCallout">
          <a:avLst>
            <a:gd name="adj1" fmla="val -46599"/>
            <a:gd name="adj2" fmla="val 19458"/>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400">
              <a:solidFill>
                <a:srgbClr val="FF0000"/>
              </a:solidFill>
              <a:effectLst/>
            </a:rPr>
            <a:t>【</a:t>
          </a:r>
          <a:r>
            <a:rPr lang="ja-JP" altLang="en-US" sz="1400">
              <a:solidFill>
                <a:srgbClr val="FF0000"/>
              </a:solidFill>
              <a:effectLst/>
            </a:rPr>
            <a:t>２　補助要件の確認</a:t>
          </a:r>
          <a:r>
            <a:rPr lang="en-US" altLang="ja-JP" sz="1400">
              <a:solidFill>
                <a:srgbClr val="FF0000"/>
              </a:solidFill>
              <a:effectLst/>
            </a:rPr>
            <a:t>】</a:t>
          </a:r>
          <a:r>
            <a:rPr lang="ja-JP" altLang="en-US" sz="1400">
              <a:solidFill>
                <a:srgbClr val="FF0000"/>
              </a:solidFill>
              <a:effectLst/>
            </a:rPr>
            <a:t>は、交付申請時に回答いただく項目です。補助要件についても目を通しておいてください。</a:t>
          </a:r>
          <a:endParaRPr lang="ja-JP" altLang="ja-JP" sz="1400">
            <a:solidFill>
              <a:srgbClr val="FF0000"/>
            </a:solidFill>
            <a:effectLst/>
          </a:endParaRPr>
        </a:p>
      </xdr:txBody>
    </xdr:sp>
    <xdr:clientData fPrintsWithSheet="0"/>
  </xdr:twoCellAnchor>
  <xdr:oneCellAnchor>
    <xdr:from>
      <xdr:col>0</xdr:col>
      <xdr:colOff>16567</xdr:colOff>
      <xdr:row>2</xdr:row>
      <xdr:rowOff>16565</xdr:rowOff>
    </xdr:from>
    <xdr:ext cx="4041912" cy="259045"/>
    <xdr:sp macro="" textlink="">
      <xdr:nvSpPr>
        <xdr:cNvPr id="7" name="テキスト ボックス 6">
          <a:extLst>
            <a:ext uri="{FF2B5EF4-FFF2-40B4-BE49-F238E27FC236}">
              <a16:creationId xmlns:a16="http://schemas.microsoft.com/office/drawing/2014/main" id="{19A39D2B-E3ED-45AB-862A-776F36755FA3}"/>
            </a:ext>
          </a:extLst>
        </xdr:cNvPr>
        <xdr:cNvSpPr txBox="1"/>
      </xdr:nvSpPr>
      <xdr:spPr>
        <a:xfrm>
          <a:off x="16567" y="616640"/>
          <a:ext cx="404191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00" b="1" u="dbl"/>
            <a:t>作成前に、以下についてご承諾いただき、チェックをいれてください</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2</xdr:row>
          <xdr:rowOff>285750</xdr:rowOff>
        </xdr:from>
        <xdr:to>
          <xdr:col>6</xdr:col>
          <xdr:colOff>596900</xdr:colOff>
          <xdr:row>5</xdr:row>
          <xdr:rowOff>95250</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6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介護業務における介護テクノロジー導入支援事業実施要綱の内容を確認・理解した上で、導入計画書を作成します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4</xdr:row>
          <xdr:rowOff>203200</xdr:rowOff>
        </xdr:from>
        <xdr:to>
          <xdr:col>5</xdr:col>
          <xdr:colOff>368300</xdr:colOff>
          <xdr:row>7</xdr:row>
          <xdr:rowOff>19050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6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予算に限りがあるため、貴事業所等からの申請を採択できない場合があることについて、理解しました</a:t>
              </a:r>
            </a:p>
          </xdr:txBody>
        </xdr:sp>
        <xdr:clientData/>
      </xdr:twoCellAnchor>
    </mc:Choice>
    <mc:Fallback/>
  </mc:AlternateContent>
  <xdr:twoCellAnchor>
    <xdr:from>
      <xdr:col>13</xdr:col>
      <xdr:colOff>372070</xdr:colOff>
      <xdr:row>8</xdr:row>
      <xdr:rowOff>243085</xdr:rowOff>
    </xdr:from>
    <xdr:to>
      <xdr:col>16</xdr:col>
      <xdr:colOff>67270</xdr:colOff>
      <xdr:row>10</xdr:row>
      <xdr:rowOff>198554</xdr:rowOff>
    </xdr:to>
    <xdr:sp macro="" textlink="">
      <xdr:nvSpPr>
        <xdr:cNvPr id="8" name="吹き出し: 角を丸めた四角形 7">
          <a:extLst>
            <a:ext uri="{FF2B5EF4-FFF2-40B4-BE49-F238E27FC236}">
              <a16:creationId xmlns:a16="http://schemas.microsoft.com/office/drawing/2014/main" id="{F051AC21-075D-4156-89BA-4ABC5245667B}"/>
            </a:ext>
          </a:extLst>
        </xdr:cNvPr>
        <xdr:cNvSpPr/>
      </xdr:nvSpPr>
      <xdr:spPr>
        <a:xfrm>
          <a:off x="7293570" y="2383035"/>
          <a:ext cx="1009650" cy="533319"/>
        </a:xfrm>
        <a:prstGeom prst="wedgeRoundRectCallout">
          <a:avLst>
            <a:gd name="adj1" fmla="val -68760"/>
            <a:gd name="adj2" fmla="val -14329"/>
            <a:gd name="adj3" fmla="val 16667"/>
          </a:avLst>
        </a:prstGeom>
        <a:solidFill>
          <a:srgbClr val="FFFF00"/>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1100">
              <a:solidFill>
                <a:srgbClr val="FF0000"/>
              </a:solidFill>
              <a:effectLst/>
              <a:latin typeface="+mn-lt"/>
              <a:ea typeface="+mn-ea"/>
              <a:cs typeface="+mn-cs"/>
            </a:rPr>
            <a:t>定員を入力してください。</a:t>
          </a:r>
          <a:endParaRPr lang="ja-JP" altLang="ja-JP">
            <a:solidFill>
              <a:srgbClr val="FF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38485</xdr:rowOff>
    </xdr:from>
    <xdr:to>
      <xdr:col>9</xdr:col>
      <xdr:colOff>75049</xdr:colOff>
      <xdr:row>275</xdr:row>
      <xdr:rowOff>117843</xdr:rowOff>
    </xdr:to>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0" y="38485"/>
          <a:ext cx="9792473" cy="45077767"/>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kumimoji="1" lang="en-US" altLang="ja-JP" sz="44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4400" b="1">
              <a:solidFill>
                <a:schemeClr val="tx1"/>
              </a:solidFill>
              <a:latin typeface="ＭＳ ゴシック" panose="020B0609070205080204" pitchFamily="49" charset="-128"/>
              <a:ea typeface="ＭＳ ゴシック" panose="020B0609070205080204" pitchFamily="49" charset="-128"/>
            </a:rPr>
            <a:t>このシートの入力内容は、絶対に追加・修正・削除しないでください。</a:t>
          </a:r>
          <a:endParaRPr kumimoji="1" lang="en-US" altLang="ja-JP" sz="4400" b="1">
            <a:solidFill>
              <a:schemeClr val="tx1"/>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pageSetUpPr fitToPage="1"/>
  </sheetPr>
  <dimension ref="A1:J32"/>
  <sheetViews>
    <sheetView tabSelected="1" zoomScale="71" zoomScaleNormal="71" workbookViewId="0">
      <selection activeCell="D5" sqref="D5"/>
    </sheetView>
  </sheetViews>
  <sheetFormatPr defaultColWidth="9" defaultRowHeight="13"/>
  <cols>
    <col min="1" max="1" width="1.6328125" style="80" customWidth="1"/>
    <col min="2" max="2" width="4.90625" style="80" customWidth="1"/>
    <col min="3" max="3" width="34.36328125" style="80" customWidth="1"/>
    <col min="4" max="4" width="60.6328125" style="80" customWidth="1"/>
    <col min="5" max="5" width="28.08984375" style="81" customWidth="1"/>
    <col min="6" max="6" width="95.36328125" style="80" customWidth="1"/>
    <col min="7" max="7" width="3.6328125" style="80" customWidth="1"/>
    <col min="8" max="25" width="15.6328125" style="80" customWidth="1"/>
    <col min="26" max="16384" width="9" style="80"/>
  </cols>
  <sheetData>
    <row r="1" spans="1:10" ht="225" customHeight="1"/>
    <row r="2" spans="1:10" ht="25.5" customHeight="1">
      <c r="A2" s="82"/>
      <c r="B2" s="354" t="s">
        <v>175</v>
      </c>
      <c r="C2" s="354"/>
      <c r="D2" s="354"/>
      <c r="E2" s="83"/>
      <c r="F2" s="84"/>
    </row>
    <row r="3" spans="1:10" ht="25.5" customHeight="1" thickBot="1">
      <c r="A3" s="82"/>
      <c r="B3" s="85"/>
      <c r="C3" s="86"/>
      <c r="D3" s="85"/>
      <c r="E3" s="83"/>
      <c r="F3" s="84"/>
    </row>
    <row r="4" spans="1:10" ht="30" customHeight="1" thickBot="1">
      <c r="B4" s="355" t="s">
        <v>0</v>
      </c>
      <c r="C4" s="356"/>
      <c r="D4" s="87" t="s">
        <v>1</v>
      </c>
      <c r="E4" s="88" t="s">
        <v>49</v>
      </c>
      <c r="F4" s="87" t="s">
        <v>2</v>
      </c>
      <c r="H4" s="89"/>
      <c r="I4" s="89"/>
      <c r="J4" s="89"/>
    </row>
    <row r="5" spans="1:10" ht="30" customHeight="1">
      <c r="B5" s="357" t="s">
        <v>45</v>
      </c>
      <c r="C5" s="90" t="s">
        <v>3</v>
      </c>
      <c r="D5" s="30"/>
      <c r="E5" s="91" t="s">
        <v>43</v>
      </c>
      <c r="F5" s="92" t="s">
        <v>23</v>
      </c>
      <c r="G5" s="93"/>
    </row>
    <row r="6" spans="1:10" ht="30" customHeight="1">
      <c r="B6" s="358"/>
      <c r="C6" s="94" t="s">
        <v>18</v>
      </c>
      <c r="D6" s="31"/>
      <c r="E6" s="95" t="s">
        <v>9</v>
      </c>
      <c r="F6" s="92" t="s">
        <v>51</v>
      </c>
    </row>
    <row r="7" spans="1:10" ht="30" customHeight="1">
      <c r="B7" s="358"/>
      <c r="C7" s="94" t="s">
        <v>19</v>
      </c>
      <c r="D7" s="32"/>
      <c r="E7" s="96" t="s">
        <v>53</v>
      </c>
      <c r="F7" s="92" t="s">
        <v>22</v>
      </c>
    </row>
    <row r="8" spans="1:10" ht="30" customHeight="1">
      <c r="B8" s="358"/>
      <c r="C8" s="94" t="s">
        <v>5</v>
      </c>
      <c r="D8" s="33"/>
      <c r="E8" s="95" t="s">
        <v>8</v>
      </c>
      <c r="F8" s="97" t="s">
        <v>52</v>
      </c>
    </row>
    <row r="9" spans="1:10" ht="30" customHeight="1">
      <c r="B9" s="358"/>
      <c r="C9" s="98" t="s">
        <v>78</v>
      </c>
      <c r="D9" s="34"/>
      <c r="E9" s="99" t="s">
        <v>76</v>
      </c>
      <c r="F9" s="97"/>
    </row>
    <row r="10" spans="1:10" ht="30" customHeight="1" thickBot="1">
      <c r="B10" s="359"/>
      <c r="C10" s="100" t="s">
        <v>79</v>
      </c>
      <c r="D10" s="35"/>
      <c r="E10" s="101" t="s">
        <v>77</v>
      </c>
      <c r="F10" s="102" t="s">
        <v>80</v>
      </c>
    </row>
    <row r="11" spans="1:10" ht="30" customHeight="1">
      <c r="B11" s="363" t="s">
        <v>91</v>
      </c>
      <c r="C11" s="103" t="s">
        <v>93</v>
      </c>
      <c r="D11" s="30"/>
      <c r="E11" s="91" t="s">
        <v>58</v>
      </c>
      <c r="F11" s="104" t="s">
        <v>57</v>
      </c>
    </row>
    <row r="12" spans="1:10" ht="30" customHeight="1">
      <c r="B12" s="360"/>
      <c r="C12" s="105" t="s">
        <v>94</v>
      </c>
      <c r="D12" s="36"/>
      <c r="E12" s="96" t="s">
        <v>10</v>
      </c>
      <c r="F12" s="106"/>
    </row>
    <row r="13" spans="1:10" ht="30" customHeight="1">
      <c r="B13" s="360"/>
      <c r="C13" s="107" t="s">
        <v>59</v>
      </c>
      <c r="D13" s="36"/>
      <c r="E13" s="96" t="s">
        <v>53</v>
      </c>
      <c r="F13" s="106" t="s">
        <v>210</v>
      </c>
    </row>
    <row r="14" spans="1:10" ht="30" customHeight="1">
      <c r="B14" s="360"/>
      <c r="C14" s="107" t="s">
        <v>44</v>
      </c>
      <c r="D14" s="36"/>
      <c r="E14" s="96" t="s">
        <v>50</v>
      </c>
      <c r="F14" s="106"/>
    </row>
    <row r="15" spans="1:10" ht="30" customHeight="1" thickBot="1">
      <c r="B15" s="364"/>
      <c r="C15" s="108" t="s">
        <v>48</v>
      </c>
      <c r="D15" s="37"/>
      <c r="E15" s="109" t="s">
        <v>67</v>
      </c>
      <c r="F15" s="110" t="s">
        <v>92</v>
      </c>
    </row>
    <row r="16" spans="1:10" ht="30" customHeight="1">
      <c r="B16" s="360" t="s">
        <v>167</v>
      </c>
      <c r="C16" s="111" t="s">
        <v>170</v>
      </c>
      <c r="D16" s="36"/>
      <c r="E16" s="96" t="s">
        <v>20</v>
      </c>
      <c r="F16" s="351"/>
    </row>
    <row r="17" spans="2:7" ht="30" customHeight="1">
      <c r="B17" s="361"/>
      <c r="C17" s="94" t="s">
        <v>24</v>
      </c>
      <c r="D17" s="33"/>
      <c r="E17" s="95" t="s">
        <v>25</v>
      </c>
      <c r="F17" s="352"/>
    </row>
    <row r="18" spans="2:7" ht="30" customHeight="1">
      <c r="B18" s="361"/>
      <c r="C18" s="94" t="s">
        <v>21</v>
      </c>
      <c r="D18" s="33"/>
      <c r="E18" s="112" t="s">
        <v>54</v>
      </c>
      <c r="F18" s="352"/>
    </row>
    <row r="19" spans="2:7" ht="30" customHeight="1">
      <c r="B19" s="361"/>
      <c r="C19" s="94" t="s">
        <v>6</v>
      </c>
      <c r="D19" s="79"/>
      <c r="E19" s="99" t="s">
        <v>8</v>
      </c>
      <c r="F19" s="352"/>
      <c r="G19" s="113"/>
    </row>
    <row r="20" spans="2:7" ht="30" customHeight="1" thickBot="1">
      <c r="B20" s="362"/>
      <c r="C20" s="100" t="s">
        <v>7</v>
      </c>
      <c r="D20" s="350"/>
      <c r="E20" s="101" t="s">
        <v>4</v>
      </c>
      <c r="F20" s="353"/>
    </row>
    <row r="21" spans="2:7" ht="30" customHeight="1" thickBot="1">
      <c r="B21" s="114"/>
      <c r="C21" s="115" t="s">
        <v>176</v>
      </c>
      <c r="D21" s="38"/>
      <c r="E21" s="116" t="s">
        <v>209</v>
      </c>
      <c r="F21" s="102" t="s">
        <v>177</v>
      </c>
    </row>
    <row r="23" spans="2:7" ht="14">
      <c r="F23" s="117"/>
    </row>
    <row r="24" spans="2:7">
      <c r="F24" s="1"/>
    </row>
    <row r="25" spans="2:7">
      <c r="F25" s="118"/>
    </row>
    <row r="26" spans="2:7">
      <c r="F26" s="113"/>
    </row>
    <row r="27" spans="2:7">
      <c r="F27" s="113"/>
    </row>
    <row r="28" spans="2:7">
      <c r="F28" s="113"/>
    </row>
    <row r="29" spans="2:7">
      <c r="F29" s="113"/>
    </row>
    <row r="30" spans="2:7">
      <c r="F30" s="113"/>
    </row>
    <row r="31" spans="2:7">
      <c r="F31" s="113"/>
    </row>
    <row r="32" spans="2:7">
      <c r="F32" s="113"/>
    </row>
  </sheetData>
  <sheetProtection sheet="1" objects="1" scenarios="1"/>
  <protectedRanges>
    <protectedRange sqref="D5:D21" name="交付申請基本情報" securityDescriptor="O:WDG:WDD:(A;;CC;;;WD)"/>
  </protectedRanges>
  <mergeCells count="6">
    <mergeCell ref="F16:F20"/>
    <mergeCell ref="B2:D2"/>
    <mergeCell ref="B4:C4"/>
    <mergeCell ref="B5:B10"/>
    <mergeCell ref="B16:B20"/>
    <mergeCell ref="B11:B15"/>
  </mergeCells>
  <phoneticPr fontId="4"/>
  <printOptions horizontalCentered="1"/>
  <pageMargins left="0" right="0" top="0.35433070866141736" bottom="0.39370078740157483" header="0.51181102362204722" footer="0.51181102362204722"/>
  <pageSetup paperSize="9" orientation="portrait"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CAC9A3F2-0BCC-4FBA-94B3-078CD31F9621}">
          <x14:formula1>
            <xm:f>県確認用!$A$6:$A$33</xm:f>
          </x14:formula1>
          <xm:sqref>D15</xm:sqref>
        </x14:dataValidation>
        <x14:dataValidation type="list" allowBlank="1" showInputMessage="1" showErrorMessage="1" xr:uid="{88F13222-83DE-449B-B437-E9DE7D52D588}">
          <x14:formula1>
            <xm:f>県確認用!$A$54:$A$214</xm:f>
          </x14:formula1>
          <xm:sqref>D21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55C93-E306-4BBD-896E-7401D559D27E}">
  <sheetPr>
    <pageSetUpPr fitToPage="1"/>
  </sheetPr>
  <dimension ref="B1:W60"/>
  <sheetViews>
    <sheetView showGridLines="0" view="pageBreakPreview" topLeftCell="D1" zoomScale="43" zoomScaleNormal="36" zoomScaleSheetLayoutView="40" workbookViewId="0">
      <selection activeCell="H16" sqref="H16"/>
    </sheetView>
  </sheetViews>
  <sheetFormatPr defaultColWidth="9" defaultRowHeight="13"/>
  <cols>
    <col min="1" max="1" width="2.7265625" style="119" customWidth="1"/>
    <col min="2" max="2" width="36.6328125" style="119" customWidth="1"/>
    <col min="3" max="3" width="30.1796875" style="119" customWidth="1"/>
    <col min="4" max="4" width="70.81640625" style="119" customWidth="1"/>
    <col min="5" max="5" width="12.90625" style="119" customWidth="1"/>
    <col min="6" max="6" width="8" style="119" customWidth="1"/>
    <col min="7" max="7" width="15.1796875" style="119" customWidth="1"/>
    <col min="8" max="8" width="36.36328125" style="119" customWidth="1"/>
    <col min="9" max="9" width="25.81640625" style="119" customWidth="1"/>
    <col min="10" max="10" width="14" style="119" customWidth="1"/>
    <col min="11" max="14" width="25.6328125" style="119" customWidth="1"/>
    <col min="15" max="15" width="23.08984375" style="119" customWidth="1"/>
    <col min="16" max="16" width="25.6328125" style="119" customWidth="1"/>
    <col min="17" max="17" width="23.90625" style="119" customWidth="1"/>
    <col min="18" max="18" width="25.6328125" style="119" customWidth="1"/>
    <col min="19" max="19" width="26.90625" style="119" customWidth="1"/>
    <col min="20" max="20" width="19.81640625" style="119" customWidth="1"/>
    <col min="21" max="21" width="2.36328125" style="119" customWidth="1"/>
    <col min="22" max="44" width="27.453125" style="119" customWidth="1"/>
    <col min="45" max="16384" width="9" style="119"/>
  </cols>
  <sheetData>
    <row r="1" spans="2:23" ht="153.5" customHeight="1"/>
    <row r="2" spans="2:23" ht="63" customHeight="1">
      <c r="B2" s="377" t="s">
        <v>206</v>
      </c>
      <c r="C2" s="377"/>
      <c r="D2" s="378"/>
      <c r="E2" s="378"/>
      <c r="F2" s="378"/>
      <c r="G2" s="378"/>
      <c r="H2" s="378"/>
      <c r="I2" s="378"/>
      <c r="J2" s="378"/>
      <c r="K2" s="378"/>
      <c r="L2" s="378"/>
      <c r="M2" s="378"/>
      <c r="N2" s="378"/>
      <c r="O2" s="378"/>
      <c r="P2" s="378"/>
      <c r="Q2" s="379"/>
      <c r="R2" s="379"/>
    </row>
    <row r="3" spans="2:23" ht="189" hidden="1" customHeight="1">
      <c r="D3" s="380"/>
      <c r="E3" s="380"/>
      <c r="F3" s="380"/>
      <c r="G3" s="380"/>
      <c r="H3" s="380"/>
      <c r="I3" s="380"/>
      <c r="J3" s="380"/>
      <c r="K3" s="380"/>
      <c r="L3" s="380"/>
      <c r="M3" s="380"/>
      <c r="N3" s="380"/>
      <c r="O3" s="380"/>
      <c r="P3" s="380"/>
      <c r="Q3" s="380"/>
      <c r="R3" s="380"/>
    </row>
    <row r="4" spans="2:23" ht="44.25" customHeight="1">
      <c r="D4" s="120"/>
      <c r="E4" s="120"/>
      <c r="F4" s="120"/>
      <c r="G4" s="120"/>
      <c r="H4" s="120"/>
      <c r="I4" s="120"/>
      <c r="J4" s="120"/>
      <c r="K4" s="120"/>
      <c r="L4" s="120"/>
      <c r="M4" s="120"/>
      <c r="N4" s="120"/>
      <c r="O4" s="121"/>
      <c r="P4" s="121" t="s">
        <v>95</v>
      </c>
      <c r="Q4" s="384">
        <f>基本情報!D11</f>
        <v>0</v>
      </c>
      <c r="R4" s="384"/>
      <c r="S4" s="384"/>
    </row>
    <row r="5" spans="2:23" ht="44.25" customHeight="1">
      <c r="D5" s="120"/>
      <c r="E5" s="120"/>
      <c r="F5" s="120"/>
      <c r="G5" s="120"/>
      <c r="H5" s="120"/>
      <c r="I5" s="120"/>
      <c r="J5" s="120"/>
      <c r="K5" s="120"/>
      <c r="L5" s="120"/>
      <c r="M5" s="120"/>
      <c r="N5" s="120"/>
      <c r="O5" s="121"/>
      <c r="P5" s="121" t="s">
        <v>96</v>
      </c>
      <c r="Q5" s="385">
        <f>基本情報!D15</f>
        <v>0</v>
      </c>
      <c r="R5" s="385"/>
      <c r="S5" s="385"/>
    </row>
    <row r="6" spans="2:23" ht="44.25" customHeight="1">
      <c r="D6" s="120"/>
      <c r="E6" s="120"/>
      <c r="F6" s="120"/>
      <c r="G6" s="120"/>
      <c r="H6" s="120"/>
      <c r="I6" s="120"/>
      <c r="J6" s="120"/>
      <c r="K6" s="120"/>
      <c r="L6" s="120"/>
      <c r="M6" s="120"/>
      <c r="N6" s="120"/>
      <c r="O6" s="121"/>
      <c r="P6" s="121" t="s">
        <v>97</v>
      </c>
      <c r="Q6" s="385">
        <f>基本情報!D14</f>
        <v>0</v>
      </c>
      <c r="R6" s="385"/>
      <c r="S6" s="385"/>
    </row>
    <row r="7" spans="2:23" ht="15.75" customHeight="1">
      <c r="L7" s="122"/>
      <c r="M7" s="122"/>
      <c r="P7" s="123"/>
      <c r="Q7" s="124"/>
      <c r="R7" s="124"/>
    </row>
    <row r="8" spans="2:23" ht="42" customHeight="1" thickBot="1">
      <c r="B8" s="125" t="s">
        <v>98</v>
      </c>
      <c r="C8" s="125"/>
      <c r="D8" s="122"/>
      <c r="E8" s="122"/>
      <c r="F8" s="122"/>
      <c r="G8" s="122"/>
      <c r="H8" s="126"/>
      <c r="I8" s="126"/>
      <c r="J8" s="126"/>
      <c r="K8" s="126"/>
      <c r="L8" s="126"/>
      <c r="M8" s="126"/>
      <c r="P8" s="127"/>
      <c r="Q8" s="128"/>
      <c r="R8" s="129"/>
      <c r="S8" s="129" t="s">
        <v>178</v>
      </c>
      <c r="U8" s="130"/>
      <c r="V8" s="130"/>
    </row>
    <row r="9" spans="2:23" ht="75.5" customHeight="1">
      <c r="B9" s="131" t="s">
        <v>46</v>
      </c>
      <c r="C9" s="132" t="s">
        <v>99</v>
      </c>
      <c r="D9" s="133" t="s">
        <v>100</v>
      </c>
      <c r="E9" s="386" t="s">
        <v>179</v>
      </c>
      <c r="F9" s="387"/>
      <c r="G9" s="387"/>
      <c r="H9" s="134" t="s">
        <v>47</v>
      </c>
      <c r="I9" s="133" t="s">
        <v>101</v>
      </c>
      <c r="J9" s="135" t="s">
        <v>102</v>
      </c>
      <c r="K9" s="134" t="s">
        <v>103</v>
      </c>
      <c r="L9" s="136" t="s">
        <v>104</v>
      </c>
      <c r="M9" s="137" t="s">
        <v>105</v>
      </c>
      <c r="N9" s="133" t="s">
        <v>180</v>
      </c>
      <c r="O9" s="133" t="s">
        <v>106</v>
      </c>
      <c r="P9" s="133" t="s">
        <v>107</v>
      </c>
      <c r="Q9" s="133" t="s">
        <v>108</v>
      </c>
      <c r="R9" s="133" t="s">
        <v>109</v>
      </c>
      <c r="S9" s="138" t="s">
        <v>181</v>
      </c>
      <c r="U9" s="139"/>
      <c r="V9" s="139"/>
    </row>
    <row r="10" spans="2:23" ht="55.5" customHeight="1" thickBot="1">
      <c r="B10" s="140"/>
      <c r="C10" s="141"/>
      <c r="D10" s="142"/>
      <c r="E10" s="388"/>
      <c r="F10" s="389"/>
      <c r="G10" s="389"/>
      <c r="H10" s="143"/>
      <c r="I10" s="144"/>
      <c r="J10" s="145"/>
      <c r="K10" s="146" t="s">
        <v>110</v>
      </c>
      <c r="L10" s="146"/>
      <c r="M10" s="147" t="s">
        <v>111</v>
      </c>
      <c r="N10" s="147" t="s">
        <v>112</v>
      </c>
      <c r="O10" s="148" t="s">
        <v>113</v>
      </c>
      <c r="P10" s="147" t="s">
        <v>114</v>
      </c>
      <c r="Q10" s="147"/>
      <c r="R10" s="147" t="s">
        <v>115</v>
      </c>
      <c r="S10" s="149"/>
      <c r="U10" s="139"/>
      <c r="V10" s="139"/>
    </row>
    <row r="11" spans="2:23" ht="80" customHeight="1">
      <c r="B11" s="390" t="s">
        <v>98</v>
      </c>
      <c r="C11" s="150">
        <v>1</v>
      </c>
      <c r="D11" s="192"/>
      <c r="E11" s="193"/>
      <c r="F11" s="151" t="s">
        <v>182</v>
      </c>
      <c r="G11" s="202"/>
      <c r="H11" s="203"/>
      <c r="I11" s="204"/>
      <c r="J11" s="205"/>
      <c r="K11" s="39" t="str">
        <f>IF(I11*J11=0,"",I11*J11)</f>
        <v/>
      </c>
      <c r="L11" s="45">
        <v>0</v>
      </c>
      <c r="M11" s="39" t="str">
        <f>IFERROR(K11-L11,"")</f>
        <v/>
      </c>
      <c r="N11" s="222" t="str">
        <f>M11</f>
        <v/>
      </c>
      <c r="O11" s="152">
        <v>0.8</v>
      </c>
      <c r="P11" s="17" t="str">
        <f>IF(ROUNDDOWN(MIN(M11,N11)*O11,0)=0,"",ROUNDDOWN(MIN(M11,N11)*O11,0))</f>
        <v/>
      </c>
      <c r="Q11" s="17" t="str">
        <f>IFERROR(VLOOKUP('1-1.申請見込額額調書（ロボット）'!H11,県確認用!$A$40:$B$50,2,FALSE)*J11,"")</f>
        <v/>
      </c>
      <c r="R11" s="39" t="str">
        <f>IF(MIN(P11:Q11)=0,"",MIN(P11:Q11))</f>
        <v/>
      </c>
      <c r="S11" s="153" t="str">
        <f t="shared" ref="S11" si="0">IF(MIN(SUMIF($C$11:$C$31,1,$R$11:$R$31),Q11)=0,"",MIN(SUMIF($C$11:$C$31,1,$R$11:$R$31),Q11))</f>
        <v/>
      </c>
      <c r="T11" s="154"/>
      <c r="U11" s="130"/>
      <c r="V11" s="130"/>
      <c r="W11" s="154"/>
    </row>
    <row r="12" spans="2:23" ht="80" customHeight="1">
      <c r="B12" s="391"/>
      <c r="C12" s="155">
        <v>2</v>
      </c>
      <c r="D12" s="194"/>
      <c r="E12" s="195"/>
      <c r="F12" s="156" t="s">
        <v>182</v>
      </c>
      <c r="G12" s="206"/>
      <c r="H12" s="207"/>
      <c r="I12" s="208"/>
      <c r="J12" s="209"/>
      <c r="K12" s="18" t="str">
        <f t="shared" ref="K12:K19" si="1">IF(I12*J12=0,"",I12*J12)</f>
        <v/>
      </c>
      <c r="L12" s="46">
        <v>0</v>
      </c>
      <c r="M12" s="18" t="str">
        <f t="shared" ref="M12:M19" si="2">IFERROR(K12-L12,"")</f>
        <v/>
      </c>
      <c r="N12" s="46" t="str">
        <f t="shared" ref="N12:N19" si="3">M12</f>
        <v/>
      </c>
      <c r="O12" s="157">
        <v>0.8</v>
      </c>
      <c r="P12" s="18" t="str">
        <f t="shared" ref="P12:P19" si="4">IF(ROUNDDOWN(MIN(M12,N12)*O12,0)=0,"",ROUNDDOWN(MIN(M12,N12)*O12,0))</f>
        <v/>
      </c>
      <c r="Q12" s="18" t="str">
        <f>IFERROR(VLOOKUP('1-1.申請見込額額調書（ロボット）'!H12,県確認用!$A$40:$B$50,2,FALSE)*J12,"")</f>
        <v/>
      </c>
      <c r="R12" s="43" t="str">
        <f t="shared" ref="R12:R19" si="5">IF(MIN(P12:Q12)=0,"",MIN(P12:Q12))</f>
        <v/>
      </c>
      <c r="S12" s="158" t="str">
        <f>IF(MIN(SUMIF($C$11:$C$31,2,$R$11:$R$31),Q12)=0,"",MIN(SUMIF($C$11:$C$31,2,$R$11:$R$31),Q12))</f>
        <v/>
      </c>
      <c r="T12" s="154"/>
      <c r="U12" s="130"/>
      <c r="V12" s="130"/>
      <c r="W12" s="154"/>
    </row>
    <row r="13" spans="2:23" ht="80" customHeight="1">
      <c r="B13" s="391"/>
      <c r="C13" s="155">
        <v>3</v>
      </c>
      <c r="D13" s="194"/>
      <c r="E13" s="195"/>
      <c r="F13" s="156" t="s">
        <v>182</v>
      </c>
      <c r="G13" s="206"/>
      <c r="H13" s="207"/>
      <c r="I13" s="208"/>
      <c r="J13" s="209"/>
      <c r="K13" s="18" t="str">
        <f t="shared" si="1"/>
        <v/>
      </c>
      <c r="L13" s="46">
        <v>0</v>
      </c>
      <c r="M13" s="18" t="str">
        <f t="shared" si="2"/>
        <v/>
      </c>
      <c r="N13" s="46" t="str">
        <f t="shared" si="3"/>
        <v/>
      </c>
      <c r="O13" s="157">
        <v>0.8</v>
      </c>
      <c r="P13" s="18" t="str">
        <f t="shared" si="4"/>
        <v/>
      </c>
      <c r="Q13" s="18" t="str">
        <f>IFERROR(VLOOKUP('1-1.申請見込額額調書（ロボット）'!H13,県確認用!$A$40:$B$50,2,FALSE)*J13,"")</f>
        <v/>
      </c>
      <c r="R13" s="43" t="str">
        <f t="shared" si="5"/>
        <v/>
      </c>
      <c r="S13" s="159" t="str">
        <f>IF(MIN(SUMIF($C$11:$C$31,3,$R$11:$R$31),Q13)=0,"",MIN(SUMIF($C$11:$C$31,3,$R$11:$R$31),Q13))</f>
        <v/>
      </c>
      <c r="T13" s="154"/>
      <c r="U13" s="130"/>
      <c r="V13" s="130"/>
      <c r="W13" s="154"/>
    </row>
    <row r="14" spans="2:23" ht="80" customHeight="1">
      <c r="B14" s="391"/>
      <c r="C14" s="155">
        <v>4</v>
      </c>
      <c r="D14" s="194"/>
      <c r="E14" s="195"/>
      <c r="F14" s="156" t="s">
        <v>182</v>
      </c>
      <c r="G14" s="206"/>
      <c r="H14" s="207"/>
      <c r="I14" s="210"/>
      <c r="J14" s="211"/>
      <c r="K14" s="21" t="str">
        <f t="shared" si="1"/>
        <v/>
      </c>
      <c r="L14" s="47">
        <v>0</v>
      </c>
      <c r="M14" s="21" t="str">
        <f t="shared" si="2"/>
        <v/>
      </c>
      <c r="N14" s="46" t="str">
        <f t="shared" si="3"/>
        <v/>
      </c>
      <c r="O14" s="157">
        <v>0.8</v>
      </c>
      <c r="P14" s="18" t="str">
        <f t="shared" si="4"/>
        <v/>
      </c>
      <c r="Q14" s="18" t="str">
        <f>IFERROR(VLOOKUP('1-1.申請見込額額調書（ロボット）'!H14,県確認用!$A$40:$B$50,2,FALSE)*J14,"")</f>
        <v/>
      </c>
      <c r="R14" s="43" t="str">
        <f t="shared" si="5"/>
        <v/>
      </c>
      <c r="S14" s="159" t="str">
        <f>IF(MIN(SUMIF($C$11:$C$31,4,$R$11:$R$31),Q14)=0,"",MIN(SUMIF($C$11:$C$31,4,$R$11:$R$31),Q14))</f>
        <v/>
      </c>
      <c r="T14" s="154"/>
      <c r="U14" s="130"/>
      <c r="V14" s="130"/>
      <c r="W14" s="154"/>
    </row>
    <row r="15" spans="2:23" ht="80" customHeight="1">
      <c r="B15" s="391"/>
      <c r="C15" s="155">
        <v>5</v>
      </c>
      <c r="D15" s="196"/>
      <c r="E15" s="197"/>
      <c r="F15" s="156" t="s">
        <v>182</v>
      </c>
      <c r="G15" s="212"/>
      <c r="H15" s="213"/>
      <c r="I15" s="208"/>
      <c r="J15" s="209"/>
      <c r="K15" s="18" t="str">
        <f t="shared" si="1"/>
        <v/>
      </c>
      <c r="L15" s="48">
        <v>0</v>
      </c>
      <c r="M15" s="18" t="str">
        <f t="shared" si="2"/>
        <v/>
      </c>
      <c r="N15" s="46" t="str">
        <f t="shared" si="3"/>
        <v/>
      </c>
      <c r="O15" s="157">
        <v>0.8</v>
      </c>
      <c r="P15" s="18" t="str">
        <f t="shared" si="4"/>
        <v/>
      </c>
      <c r="Q15" s="18" t="str">
        <f>IFERROR(VLOOKUP('1-1.申請見込額額調書（ロボット）'!H15,県確認用!$A$40:$B$50,2,FALSE)*J15,"")</f>
        <v/>
      </c>
      <c r="R15" s="43" t="str">
        <f t="shared" si="5"/>
        <v/>
      </c>
      <c r="S15" s="159" t="str">
        <f>IF(MIN(SUMIF($C$11:$C$31,5,$R$11:$R$31),Q15)=0,"",MIN(SUMIF($C$11:$C$31,5,$R$11:$R$31),Q15))</f>
        <v/>
      </c>
      <c r="T15" s="154"/>
      <c r="U15" s="130"/>
      <c r="V15" s="130"/>
      <c r="W15" s="154"/>
    </row>
    <row r="16" spans="2:23" ht="80" customHeight="1">
      <c r="B16" s="391"/>
      <c r="C16" s="155">
        <v>6</v>
      </c>
      <c r="D16" s="198"/>
      <c r="E16" s="199"/>
      <c r="F16" s="156" t="s">
        <v>182</v>
      </c>
      <c r="G16" s="214"/>
      <c r="H16" s="213"/>
      <c r="I16" s="208"/>
      <c r="J16" s="209"/>
      <c r="K16" s="18" t="str">
        <f t="shared" si="1"/>
        <v/>
      </c>
      <c r="L16" s="48">
        <v>0</v>
      </c>
      <c r="M16" s="18" t="str">
        <f t="shared" si="2"/>
        <v/>
      </c>
      <c r="N16" s="46" t="str">
        <f t="shared" si="3"/>
        <v/>
      </c>
      <c r="O16" s="157">
        <v>0.8</v>
      </c>
      <c r="P16" s="18" t="str">
        <f t="shared" si="4"/>
        <v/>
      </c>
      <c r="Q16" s="18" t="str">
        <f>IFERROR(VLOOKUP('1-1.申請見込額額調書（ロボット）'!H16,県確認用!$A$40:$B$50,2,FALSE)*J16,"")</f>
        <v/>
      </c>
      <c r="R16" s="43" t="str">
        <f t="shared" si="5"/>
        <v/>
      </c>
      <c r="S16" s="159" t="str">
        <f>IF(MIN(SUMIF($C$11:$C$31,6,$R$11:$R$31),Q16)=0,"",MIN(SUMIF($C$11:$C$31,6,$R$11:$R$31),Q16))</f>
        <v/>
      </c>
      <c r="T16" s="154"/>
      <c r="U16" s="130"/>
      <c r="V16" s="130"/>
      <c r="W16" s="154"/>
    </row>
    <row r="17" spans="2:23" ht="80" customHeight="1">
      <c r="B17" s="391"/>
      <c r="C17" s="155">
        <v>7</v>
      </c>
      <c r="D17" s="196"/>
      <c r="E17" s="197"/>
      <c r="F17" s="156" t="s">
        <v>182</v>
      </c>
      <c r="G17" s="212"/>
      <c r="H17" s="213"/>
      <c r="I17" s="208"/>
      <c r="J17" s="209"/>
      <c r="K17" s="18" t="str">
        <f t="shared" si="1"/>
        <v/>
      </c>
      <c r="L17" s="48">
        <v>0</v>
      </c>
      <c r="M17" s="18" t="str">
        <f t="shared" si="2"/>
        <v/>
      </c>
      <c r="N17" s="46" t="str">
        <f t="shared" si="3"/>
        <v/>
      </c>
      <c r="O17" s="157">
        <v>0.8</v>
      </c>
      <c r="P17" s="18" t="str">
        <f t="shared" si="4"/>
        <v/>
      </c>
      <c r="Q17" s="18" t="str">
        <f>IFERROR(VLOOKUP('1-1.申請見込額額調書（ロボット）'!H17,県確認用!$A$40:$B$50,2,FALSE)*J17,"")</f>
        <v/>
      </c>
      <c r="R17" s="43" t="str">
        <f t="shared" si="5"/>
        <v/>
      </c>
      <c r="S17" s="159" t="str">
        <f>IF(MIN(SUMIF($C$11:$C$31,7,$R$11:$R$31),Q17)=0,"",MIN(SUMIF($C$11:$C$31,7,$R$11:$R$31),Q17))</f>
        <v/>
      </c>
      <c r="T17" s="154"/>
      <c r="U17" s="130"/>
      <c r="V17" s="130"/>
      <c r="W17" s="154"/>
    </row>
    <row r="18" spans="2:23" ht="80" customHeight="1">
      <c r="B18" s="391"/>
      <c r="C18" s="160">
        <v>8</v>
      </c>
      <c r="D18" s="198"/>
      <c r="E18" s="199"/>
      <c r="F18" s="161" t="s">
        <v>192</v>
      </c>
      <c r="G18" s="214"/>
      <c r="H18" s="215"/>
      <c r="I18" s="216"/>
      <c r="J18" s="217"/>
      <c r="K18" s="18" t="str">
        <f t="shared" si="1"/>
        <v/>
      </c>
      <c r="L18" s="66">
        <v>0</v>
      </c>
      <c r="M18" s="18" t="str">
        <f t="shared" si="2"/>
        <v/>
      </c>
      <c r="N18" s="46" t="str">
        <f t="shared" si="3"/>
        <v/>
      </c>
      <c r="O18" s="162">
        <v>0.8</v>
      </c>
      <c r="P18" s="18" t="str">
        <f t="shared" si="4"/>
        <v/>
      </c>
      <c r="Q18" s="18" t="str">
        <f>IFERROR(VLOOKUP('1-1.申請見込額額調書（ロボット）'!H18,県確認用!$A$40:$B$50,2,FALSE)*J18,"")</f>
        <v/>
      </c>
      <c r="R18" s="43" t="str">
        <f t="shared" si="5"/>
        <v/>
      </c>
      <c r="S18" s="159" t="str">
        <f>IF(MIN(SUMIF($C$11:$C$31,8,$R$11:$R$31),Q18)=0,"",MIN(SUMIF($C$11:$C$31,8,$R$11:$R$31),Q18))</f>
        <v/>
      </c>
      <c r="T18" s="154"/>
      <c r="U18" s="130"/>
      <c r="V18" s="130"/>
      <c r="W18" s="154"/>
    </row>
    <row r="19" spans="2:23" ht="80" customHeight="1" thickBot="1">
      <c r="B19" s="391"/>
      <c r="C19" s="163">
        <v>9</v>
      </c>
      <c r="D19" s="200"/>
      <c r="E19" s="201"/>
      <c r="F19" s="164" t="s">
        <v>182</v>
      </c>
      <c r="G19" s="218"/>
      <c r="H19" s="219"/>
      <c r="I19" s="220"/>
      <c r="J19" s="221"/>
      <c r="K19" s="19" t="str">
        <f t="shared" si="1"/>
        <v/>
      </c>
      <c r="L19" s="49">
        <v>0</v>
      </c>
      <c r="M19" s="19" t="str">
        <f t="shared" si="2"/>
        <v/>
      </c>
      <c r="N19" s="223" t="str">
        <f t="shared" si="3"/>
        <v/>
      </c>
      <c r="O19" s="165">
        <v>0.8</v>
      </c>
      <c r="P19" s="19" t="str">
        <f t="shared" si="4"/>
        <v/>
      </c>
      <c r="Q19" s="18" t="str">
        <f>IFERROR(VLOOKUP('1-1.申請見込額額調書（ロボット）'!H19,県確認用!$A$40:$B$50,2,FALSE)*J19,"")</f>
        <v/>
      </c>
      <c r="R19" s="40" t="str">
        <f t="shared" si="5"/>
        <v/>
      </c>
      <c r="S19" s="158" t="str">
        <f>IF(MIN(SUMIF($C$11:$C$31,9,$R$11:$R$31),Q19)=0,"",MIN(SUMIF($C$11:$C$31,9,$R$11:$R$31),Q19))</f>
        <v/>
      </c>
      <c r="T19" s="154"/>
      <c r="U19" s="130"/>
      <c r="V19" s="130"/>
      <c r="W19" s="154"/>
    </row>
    <row r="20" spans="2:23" ht="116" customHeight="1" thickTop="1" thickBot="1">
      <c r="B20" s="392"/>
      <c r="C20" s="393" t="s">
        <v>117</v>
      </c>
      <c r="D20" s="394"/>
      <c r="E20" s="394"/>
      <c r="F20" s="394"/>
      <c r="G20" s="394"/>
      <c r="H20" s="395"/>
      <c r="I20" s="166"/>
      <c r="J20" s="167">
        <f>SUM(J11:J19)</f>
        <v>0</v>
      </c>
      <c r="K20" s="168">
        <f>SUM(K11:K19)</f>
        <v>0</v>
      </c>
      <c r="L20" s="21">
        <f>SUM(L11:L19)</f>
        <v>0</v>
      </c>
      <c r="M20" s="21">
        <f>SUM(M11:M19)</f>
        <v>0</v>
      </c>
      <c r="N20" s="53">
        <f>SUM(N11:N19)</f>
        <v>0</v>
      </c>
      <c r="O20" s="169"/>
      <c r="P20" s="50">
        <f>SUM(P11:P19)</f>
        <v>0</v>
      </c>
      <c r="Q20" s="68"/>
      <c r="R20" s="41">
        <f>SUM(R11:R19)</f>
        <v>0</v>
      </c>
      <c r="S20" s="170">
        <f>SUM(S11:S19)</f>
        <v>0</v>
      </c>
      <c r="T20" s="154"/>
      <c r="U20" s="130"/>
      <c r="V20" s="130"/>
      <c r="W20" s="154"/>
    </row>
    <row r="21" spans="2:23" ht="80" customHeight="1">
      <c r="B21" s="391" t="s">
        <v>118</v>
      </c>
      <c r="C21" s="224"/>
      <c r="D21" s="397"/>
      <c r="E21" s="398"/>
      <c r="F21" s="398"/>
      <c r="G21" s="398"/>
      <c r="H21" s="399"/>
      <c r="I21" s="225"/>
      <c r="J21" s="226"/>
      <c r="K21" s="171" t="str">
        <f>IF(I21*J21=0,"",I21*J21)</f>
        <v/>
      </c>
      <c r="L21" s="52">
        <v>0</v>
      </c>
      <c r="M21" s="172" t="str">
        <f>IFERROR(IF(K21-L21=0,"",K21-L21),"")</f>
        <v/>
      </c>
      <c r="N21" s="222" t="str">
        <f>M21</f>
        <v/>
      </c>
      <c r="O21" s="173">
        <v>0.8</v>
      </c>
      <c r="P21" s="53" t="str">
        <f>IF(ROUNDDOWN(MIN(M21:N21)*O21,0)=0,"",ROUNDDOWN(MIN(M21:N21)*O21,0))</f>
        <v/>
      </c>
      <c r="Q21" s="381"/>
      <c r="R21" s="21" t="str">
        <f>P21</f>
        <v/>
      </c>
      <c r="S21" s="403"/>
      <c r="T21" s="154"/>
      <c r="U21" s="130"/>
      <c r="V21" s="130"/>
      <c r="W21" s="154"/>
    </row>
    <row r="22" spans="2:23" ht="80" customHeight="1">
      <c r="B22" s="391"/>
      <c r="C22" s="227"/>
      <c r="D22" s="365"/>
      <c r="E22" s="366"/>
      <c r="F22" s="366"/>
      <c r="G22" s="366"/>
      <c r="H22" s="367"/>
      <c r="I22" s="225"/>
      <c r="J22" s="226"/>
      <c r="K22" s="171" t="str">
        <f t="shared" ref="K22:K31" si="6">IF(I22*J22=0,"",I22*J22)</f>
        <v/>
      </c>
      <c r="L22" s="51">
        <v>0</v>
      </c>
      <c r="M22" s="174" t="str">
        <f t="shared" ref="M22:M31" si="7">IFERROR(IF(K22-L22=0,"",K22-L22),"")</f>
        <v/>
      </c>
      <c r="N22" s="46" t="str">
        <f t="shared" ref="N22:N31" si="8">M22</f>
        <v/>
      </c>
      <c r="O22" s="173">
        <v>0.8</v>
      </c>
      <c r="P22" s="18" t="str">
        <f t="shared" ref="P22:P31" si="9">IF(ROUNDDOWN(MIN(M22:N22)*O22,0)=0,"",ROUNDDOWN(MIN(M22:N22)*O22,0))</f>
        <v/>
      </c>
      <c r="Q22" s="382"/>
      <c r="R22" s="43" t="str">
        <f t="shared" ref="R22:R31" si="10">P22</f>
        <v/>
      </c>
      <c r="S22" s="404"/>
      <c r="T22" s="154"/>
      <c r="U22" s="130"/>
      <c r="V22" s="130"/>
      <c r="W22" s="154"/>
    </row>
    <row r="23" spans="2:23" ht="80" customHeight="1">
      <c r="B23" s="391"/>
      <c r="C23" s="227"/>
      <c r="D23" s="365"/>
      <c r="E23" s="366"/>
      <c r="F23" s="366"/>
      <c r="G23" s="366"/>
      <c r="H23" s="367"/>
      <c r="I23" s="225"/>
      <c r="J23" s="226"/>
      <c r="K23" s="171" t="str">
        <f t="shared" si="6"/>
        <v/>
      </c>
      <c r="L23" s="51">
        <v>0</v>
      </c>
      <c r="M23" s="174" t="str">
        <f t="shared" si="7"/>
        <v/>
      </c>
      <c r="N23" s="46" t="str">
        <f t="shared" si="8"/>
        <v/>
      </c>
      <c r="O23" s="173">
        <v>0.8</v>
      </c>
      <c r="P23" s="18" t="str">
        <f t="shared" si="9"/>
        <v/>
      </c>
      <c r="Q23" s="382"/>
      <c r="R23" s="43" t="str">
        <f>P23</f>
        <v/>
      </c>
      <c r="S23" s="404"/>
      <c r="T23" s="154"/>
      <c r="U23" s="130"/>
      <c r="V23" s="130"/>
      <c r="W23" s="154"/>
    </row>
    <row r="24" spans="2:23" ht="80" customHeight="1">
      <c r="B24" s="391"/>
      <c r="C24" s="227"/>
      <c r="D24" s="365"/>
      <c r="E24" s="366"/>
      <c r="F24" s="366"/>
      <c r="G24" s="366"/>
      <c r="H24" s="367"/>
      <c r="I24" s="225"/>
      <c r="J24" s="226"/>
      <c r="K24" s="171" t="str">
        <f t="shared" si="6"/>
        <v/>
      </c>
      <c r="L24" s="51">
        <v>0</v>
      </c>
      <c r="M24" s="174" t="str">
        <f t="shared" si="7"/>
        <v/>
      </c>
      <c r="N24" s="46" t="str">
        <f t="shared" si="8"/>
        <v/>
      </c>
      <c r="O24" s="173">
        <v>0.8</v>
      </c>
      <c r="P24" s="18" t="str">
        <f t="shared" si="9"/>
        <v/>
      </c>
      <c r="Q24" s="382"/>
      <c r="R24" s="43" t="str">
        <f t="shared" ref="R24:R26" si="11">P24</f>
        <v/>
      </c>
      <c r="S24" s="404"/>
      <c r="T24" s="154"/>
      <c r="U24" s="130"/>
      <c r="V24" s="130"/>
      <c r="W24" s="154"/>
    </row>
    <row r="25" spans="2:23" ht="80" customHeight="1">
      <c r="B25" s="391"/>
      <c r="C25" s="227"/>
      <c r="D25" s="365"/>
      <c r="E25" s="366"/>
      <c r="F25" s="366"/>
      <c r="G25" s="366"/>
      <c r="H25" s="367"/>
      <c r="I25" s="225"/>
      <c r="J25" s="226"/>
      <c r="K25" s="171" t="str">
        <f t="shared" si="6"/>
        <v/>
      </c>
      <c r="L25" s="51">
        <v>0</v>
      </c>
      <c r="M25" s="174" t="str">
        <f t="shared" si="7"/>
        <v/>
      </c>
      <c r="N25" s="46" t="str">
        <f t="shared" si="8"/>
        <v/>
      </c>
      <c r="O25" s="173">
        <v>0.8</v>
      </c>
      <c r="P25" s="18" t="str">
        <f t="shared" si="9"/>
        <v/>
      </c>
      <c r="Q25" s="382"/>
      <c r="R25" s="43" t="str">
        <f t="shared" si="11"/>
        <v/>
      </c>
      <c r="S25" s="404"/>
      <c r="T25" s="154"/>
      <c r="U25" s="130"/>
      <c r="V25" s="130"/>
      <c r="W25" s="154"/>
    </row>
    <row r="26" spans="2:23" ht="80" customHeight="1">
      <c r="B26" s="391"/>
      <c r="C26" s="227"/>
      <c r="D26" s="365"/>
      <c r="E26" s="366"/>
      <c r="F26" s="366"/>
      <c r="G26" s="366"/>
      <c r="H26" s="367"/>
      <c r="I26" s="225"/>
      <c r="J26" s="226"/>
      <c r="K26" s="171" t="str">
        <f t="shared" si="6"/>
        <v/>
      </c>
      <c r="L26" s="51">
        <v>0</v>
      </c>
      <c r="M26" s="174" t="str">
        <f t="shared" si="7"/>
        <v/>
      </c>
      <c r="N26" s="46" t="str">
        <f t="shared" si="8"/>
        <v/>
      </c>
      <c r="O26" s="173">
        <v>0.8</v>
      </c>
      <c r="P26" s="18" t="str">
        <f t="shared" si="9"/>
        <v/>
      </c>
      <c r="Q26" s="382"/>
      <c r="R26" s="43" t="str">
        <f t="shared" si="11"/>
        <v/>
      </c>
      <c r="S26" s="404"/>
      <c r="T26" s="154"/>
      <c r="U26" s="130"/>
      <c r="V26" s="130"/>
      <c r="W26" s="154"/>
    </row>
    <row r="27" spans="2:23" ht="80" customHeight="1">
      <c r="B27" s="391"/>
      <c r="C27" s="227"/>
      <c r="D27" s="365"/>
      <c r="E27" s="366"/>
      <c r="F27" s="366"/>
      <c r="G27" s="366"/>
      <c r="H27" s="367"/>
      <c r="I27" s="225"/>
      <c r="J27" s="226"/>
      <c r="K27" s="171" t="str">
        <f t="shared" si="6"/>
        <v/>
      </c>
      <c r="L27" s="51">
        <v>0</v>
      </c>
      <c r="M27" s="174" t="str">
        <f t="shared" si="7"/>
        <v/>
      </c>
      <c r="N27" s="46" t="str">
        <f t="shared" si="8"/>
        <v/>
      </c>
      <c r="O27" s="173">
        <v>0.8</v>
      </c>
      <c r="P27" s="18" t="str">
        <f t="shared" si="9"/>
        <v/>
      </c>
      <c r="Q27" s="382"/>
      <c r="R27" s="43" t="str">
        <f t="shared" si="10"/>
        <v/>
      </c>
      <c r="S27" s="404"/>
      <c r="T27" s="154"/>
      <c r="U27" s="130"/>
      <c r="V27" s="130"/>
      <c r="W27" s="154"/>
    </row>
    <row r="28" spans="2:23" ht="80" customHeight="1">
      <c r="B28" s="391"/>
      <c r="C28" s="227"/>
      <c r="D28" s="365"/>
      <c r="E28" s="366"/>
      <c r="F28" s="366"/>
      <c r="G28" s="366"/>
      <c r="H28" s="367"/>
      <c r="I28" s="225"/>
      <c r="J28" s="226"/>
      <c r="K28" s="171" t="str">
        <f t="shared" si="6"/>
        <v/>
      </c>
      <c r="L28" s="51">
        <v>0</v>
      </c>
      <c r="M28" s="174" t="str">
        <f t="shared" si="7"/>
        <v/>
      </c>
      <c r="N28" s="46" t="str">
        <f t="shared" si="8"/>
        <v/>
      </c>
      <c r="O28" s="173">
        <v>0.8</v>
      </c>
      <c r="P28" s="18" t="str">
        <f t="shared" si="9"/>
        <v/>
      </c>
      <c r="Q28" s="382"/>
      <c r="R28" s="43" t="str">
        <f t="shared" si="10"/>
        <v/>
      </c>
      <c r="S28" s="404"/>
      <c r="T28" s="154"/>
      <c r="U28" s="130"/>
      <c r="V28" s="130"/>
      <c r="W28" s="154"/>
    </row>
    <row r="29" spans="2:23" ht="80" customHeight="1">
      <c r="B29" s="391"/>
      <c r="C29" s="227"/>
      <c r="D29" s="365"/>
      <c r="E29" s="366"/>
      <c r="F29" s="366"/>
      <c r="G29" s="366"/>
      <c r="H29" s="367"/>
      <c r="I29" s="225"/>
      <c r="J29" s="226"/>
      <c r="K29" s="171" t="str">
        <f t="shared" si="6"/>
        <v/>
      </c>
      <c r="L29" s="51">
        <v>0</v>
      </c>
      <c r="M29" s="174" t="str">
        <f t="shared" si="7"/>
        <v/>
      </c>
      <c r="N29" s="46" t="str">
        <f t="shared" si="8"/>
        <v/>
      </c>
      <c r="O29" s="173">
        <v>0.8</v>
      </c>
      <c r="P29" s="18" t="str">
        <f t="shared" si="9"/>
        <v/>
      </c>
      <c r="Q29" s="382"/>
      <c r="R29" s="43" t="str">
        <f t="shared" si="10"/>
        <v/>
      </c>
      <c r="S29" s="404"/>
      <c r="T29" s="154"/>
      <c r="U29" s="130"/>
      <c r="V29" s="130"/>
      <c r="W29" s="154"/>
    </row>
    <row r="30" spans="2:23" ht="80" customHeight="1">
      <c r="B30" s="391"/>
      <c r="C30" s="227"/>
      <c r="D30" s="368"/>
      <c r="E30" s="369"/>
      <c r="F30" s="369"/>
      <c r="G30" s="369"/>
      <c r="H30" s="370"/>
      <c r="I30" s="228"/>
      <c r="J30" s="209"/>
      <c r="K30" s="171" t="str">
        <f t="shared" si="6"/>
        <v/>
      </c>
      <c r="L30" s="48">
        <v>0</v>
      </c>
      <c r="M30" s="174" t="str">
        <f t="shared" si="7"/>
        <v/>
      </c>
      <c r="N30" s="46" t="str">
        <f t="shared" si="8"/>
        <v/>
      </c>
      <c r="O30" s="173">
        <v>0.8</v>
      </c>
      <c r="P30" s="18" t="str">
        <f t="shared" si="9"/>
        <v/>
      </c>
      <c r="Q30" s="382"/>
      <c r="R30" s="43" t="str">
        <f t="shared" si="10"/>
        <v/>
      </c>
      <c r="S30" s="404"/>
      <c r="T30" s="154"/>
      <c r="U30" s="130"/>
      <c r="V30" s="130"/>
      <c r="W30" s="154"/>
    </row>
    <row r="31" spans="2:23" ht="80" customHeight="1" thickBot="1">
      <c r="B31" s="391"/>
      <c r="C31" s="229"/>
      <c r="D31" s="371"/>
      <c r="E31" s="372"/>
      <c r="F31" s="372"/>
      <c r="G31" s="372"/>
      <c r="H31" s="373"/>
      <c r="I31" s="230"/>
      <c r="J31" s="221"/>
      <c r="K31" s="19" t="str">
        <f t="shared" si="6"/>
        <v/>
      </c>
      <c r="L31" s="49">
        <v>0</v>
      </c>
      <c r="M31" s="19" t="str">
        <f t="shared" si="7"/>
        <v/>
      </c>
      <c r="N31" s="231" t="str">
        <f t="shared" si="8"/>
        <v/>
      </c>
      <c r="O31" s="165">
        <v>0.8</v>
      </c>
      <c r="P31" s="19" t="str">
        <f t="shared" si="9"/>
        <v/>
      </c>
      <c r="Q31" s="383"/>
      <c r="R31" s="40" t="str">
        <f t="shared" si="10"/>
        <v/>
      </c>
      <c r="S31" s="405"/>
      <c r="T31" s="154"/>
      <c r="U31" s="130"/>
      <c r="V31" s="130"/>
      <c r="W31" s="154"/>
    </row>
    <row r="32" spans="2:23" s="154" customFormat="1" ht="116" customHeight="1" thickTop="1" thickBot="1">
      <c r="B32" s="396"/>
      <c r="C32" s="400" t="s">
        <v>119</v>
      </c>
      <c r="D32" s="401"/>
      <c r="E32" s="401"/>
      <c r="F32" s="401"/>
      <c r="G32" s="401"/>
      <c r="H32" s="402"/>
      <c r="I32" s="175"/>
      <c r="J32" s="53">
        <f>SUM(J21:J31)</f>
        <v>0</v>
      </c>
      <c r="K32" s="53">
        <f t="shared" ref="K32" si="12">SUM(K21:K31)</f>
        <v>0</v>
      </c>
      <c r="L32" s="53">
        <f>SUM(L21:L31)</f>
        <v>0</v>
      </c>
      <c r="M32" s="53">
        <f>SUM(M21:M31)</f>
        <v>0</v>
      </c>
      <c r="N32" s="54">
        <f>SUM(N21:N31)</f>
        <v>0</v>
      </c>
      <c r="O32" s="176"/>
      <c r="P32" s="54">
        <f>SUM(P21:P31)</f>
        <v>0</v>
      </c>
      <c r="Q32" s="55"/>
      <c r="R32" s="44">
        <f>SUM(R21:R31)</f>
        <v>0</v>
      </c>
      <c r="S32" s="177"/>
      <c r="U32" s="130"/>
      <c r="V32" s="130"/>
    </row>
    <row r="33" spans="2:23" s="182" customFormat="1" ht="116" customHeight="1" thickTop="1" thickBot="1">
      <c r="B33" s="374" t="s">
        <v>120</v>
      </c>
      <c r="C33" s="375"/>
      <c r="D33" s="375"/>
      <c r="E33" s="375"/>
      <c r="F33" s="375"/>
      <c r="G33" s="375"/>
      <c r="H33" s="376"/>
      <c r="I33" s="178"/>
      <c r="J33" s="179">
        <f t="shared" ref="J33:N33" si="13">SUM(J20,J32)</f>
        <v>0</v>
      </c>
      <c r="K33" s="179">
        <f t="shared" si="13"/>
        <v>0</v>
      </c>
      <c r="L33" s="179">
        <f t="shared" si="13"/>
        <v>0</v>
      </c>
      <c r="M33" s="179">
        <f t="shared" si="13"/>
        <v>0</v>
      </c>
      <c r="N33" s="179">
        <f t="shared" si="13"/>
        <v>0</v>
      </c>
      <c r="O33" s="169"/>
      <c r="P33" s="180">
        <f>SUM(P20,P32)</f>
        <v>0</v>
      </c>
      <c r="Q33" s="68"/>
      <c r="R33" s="41">
        <f>MIN(SUM(R20,R32),Q20)</f>
        <v>0</v>
      </c>
      <c r="S33" s="181">
        <f>S20</f>
        <v>0</v>
      </c>
      <c r="T33" s="154"/>
      <c r="U33" s="130"/>
      <c r="V33" s="130"/>
      <c r="W33" s="154"/>
    </row>
    <row r="34" spans="2:23" s="182" customFormat="1" ht="27.75" customHeight="1">
      <c r="B34" s="183"/>
      <c r="C34" s="183"/>
      <c r="D34" s="184"/>
      <c r="E34" s="184"/>
      <c r="F34" s="184"/>
      <c r="G34" s="184"/>
      <c r="H34" s="184"/>
      <c r="I34" s="184"/>
      <c r="J34" s="184"/>
      <c r="K34" s="185"/>
      <c r="L34" s="186"/>
      <c r="M34" s="186"/>
      <c r="N34" s="187"/>
      <c r="O34" s="188"/>
      <c r="P34" s="187"/>
      <c r="Q34" s="187"/>
      <c r="R34" s="187"/>
      <c r="S34" s="130"/>
      <c r="T34" s="154"/>
      <c r="U34" s="130"/>
      <c r="V34" s="130"/>
      <c r="W34" s="154"/>
    </row>
    <row r="35" spans="2:23" ht="39" customHeight="1">
      <c r="B35" s="184"/>
      <c r="C35" s="184"/>
      <c r="D35" s="184"/>
      <c r="E35" s="184"/>
      <c r="F35" s="184"/>
      <c r="G35" s="184"/>
      <c r="H35" s="184"/>
      <c r="I35" s="184"/>
      <c r="J35" s="184"/>
      <c r="K35" s="184"/>
      <c r="L35" s="184"/>
      <c r="M35" s="184"/>
      <c r="N35" s="184"/>
      <c r="O35" s="189"/>
      <c r="P35" s="184"/>
      <c r="Q35" s="184"/>
      <c r="R35" s="184"/>
      <c r="S35" s="190"/>
      <c r="U35" s="191"/>
      <c r="V35" s="191"/>
    </row>
    <row r="36" spans="2:23" ht="39" customHeight="1">
      <c r="B36" s="190"/>
      <c r="C36" s="190"/>
      <c r="D36" s="190"/>
      <c r="E36" s="190"/>
      <c r="F36" s="190"/>
      <c r="G36" s="190"/>
      <c r="H36" s="190"/>
      <c r="I36" s="190"/>
      <c r="J36" s="190"/>
      <c r="K36" s="190"/>
      <c r="L36" s="190"/>
      <c r="M36" s="190"/>
      <c r="N36" s="190"/>
      <c r="O36" s="120"/>
      <c r="P36" s="190"/>
      <c r="Q36" s="190"/>
      <c r="R36" s="190"/>
      <c r="S36" s="190"/>
      <c r="U36" s="190"/>
      <c r="V36" s="191"/>
    </row>
    <row r="37" spans="2:23" ht="39" customHeight="1">
      <c r="B37" s="190"/>
      <c r="C37" s="190"/>
      <c r="D37" s="190"/>
      <c r="E37" s="190"/>
      <c r="F37" s="190"/>
      <c r="G37" s="190"/>
      <c r="H37" s="190"/>
      <c r="I37" s="190"/>
      <c r="J37" s="190"/>
      <c r="K37" s="190"/>
      <c r="L37" s="190"/>
      <c r="M37" s="190"/>
      <c r="N37" s="190"/>
      <c r="O37" s="190"/>
      <c r="P37" s="190"/>
      <c r="Q37" s="190"/>
      <c r="R37" s="190"/>
      <c r="S37" s="190"/>
      <c r="U37" s="190"/>
      <c r="V37" s="190"/>
      <c r="W37" s="191"/>
    </row>
    <row r="38" spans="2:23" s="191" customFormat="1" ht="39" customHeight="1">
      <c r="B38" s="190"/>
      <c r="C38" s="190"/>
      <c r="D38" s="190"/>
      <c r="E38" s="190"/>
      <c r="F38" s="190"/>
      <c r="G38" s="190"/>
      <c r="H38" s="190"/>
      <c r="I38" s="190"/>
      <c r="J38" s="190"/>
      <c r="K38" s="190"/>
      <c r="L38" s="190"/>
      <c r="M38" s="190"/>
      <c r="N38" s="190"/>
      <c r="O38" s="190"/>
      <c r="P38" s="190"/>
      <c r="Q38" s="190"/>
      <c r="R38" s="190"/>
      <c r="S38" s="190"/>
      <c r="U38" s="190"/>
      <c r="V38" s="190"/>
      <c r="W38" s="190"/>
    </row>
    <row r="39" spans="2:23" s="190" customFormat="1" ht="39" customHeight="1"/>
    <row r="40" spans="2:23" s="190" customFormat="1" ht="39" customHeight="1"/>
    <row r="41" spans="2:23" s="190" customFormat="1" ht="39" customHeight="1"/>
    <row r="42" spans="2:23" s="190" customFormat="1" ht="39" customHeight="1"/>
    <row r="43" spans="2:23" s="190" customFormat="1" ht="39" customHeight="1"/>
    <row r="44" spans="2:23" s="190" customFormat="1" ht="39" customHeight="1"/>
    <row r="45" spans="2:23" s="190" customFormat="1" ht="39" customHeight="1"/>
    <row r="46" spans="2:23" s="190" customFormat="1" ht="39" customHeight="1"/>
    <row r="47" spans="2:23" s="190" customFormat="1" ht="39" customHeight="1"/>
    <row r="48" spans="2:23" s="190" customFormat="1" ht="30" customHeight="1"/>
    <row r="49" spans="2:23" s="190" customFormat="1" ht="30" customHeight="1"/>
    <row r="50" spans="2:23" s="190" customFormat="1" ht="30" customHeight="1">
      <c r="D50" s="119"/>
      <c r="E50" s="119"/>
      <c r="F50" s="119"/>
      <c r="G50" s="119"/>
    </row>
    <row r="51" spans="2:23" s="190" customFormat="1" ht="36.75" customHeight="1">
      <c r="D51" s="119"/>
      <c r="E51" s="119"/>
      <c r="F51" s="119"/>
      <c r="G51" s="119"/>
    </row>
    <row r="52" spans="2:23" s="190" customFormat="1" ht="23.5">
      <c r="D52" s="119"/>
      <c r="E52" s="119"/>
      <c r="F52" s="119"/>
      <c r="G52" s="119"/>
    </row>
    <row r="53" spans="2:23" s="190" customFormat="1" ht="23.5">
      <c r="D53" s="119"/>
      <c r="E53" s="119"/>
      <c r="F53" s="119"/>
      <c r="G53" s="119"/>
    </row>
    <row r="54" spans="2:23" s="190" customFormat="1" ht="20.149999999999999" customHeight="1">
      <c r="D54" s="119"/>
      <c r="E54" s="119"/>
      <c r="F54" s="119"/>
      <c r="G54" s="119"/>
      <c r="H54" s="119"/>
      <c r="I54" s="119"/>
      <c r="J54" s="119"/>
    </row>
    <row r="55" spans="2:23" s="190" customFormat="1" ht="20.149999999999999" customHeight="1">
      <c r="B55" s="119"/>
      <c r="C55" s="119"/>
      <c r="D55" s="119"/>
      <c r="E55" s="119"/>
      <c r="F55" s="119"/>
      <c r="G55" s="119"/>
      <c r="H55" s="119"/>
      <c r="I55" s="119"/>
      <c r="J55" s="119"/>
      <c r="K55" s="119"/>
      <c r="L55" s="119"/>
      <c r="M55" s="119"/>
      <c r="N55" s="119"/>
      <c r="O55" s="119"/>
      <c r="P55" s="119"/>
      <c r="Q55" s="119"/>
      <c r="R55" s="119"/>
      <c r="S55" s="119"/>
    </row>
    <row r="56" spans="2:23" s="190" customFormat="1" ht="20.149999999999999" customHeight="1">
      <c r="B56" s="119"/>
      <c r="C56" s="119"/>
      <c r="D56" s="119"/>
      <c r="E56" s="119"/>
      <c r="F56" s="119"/>
      <c r="G56" s="119"/>
      <c r="H56" s="119"/>
      <c r="I56" s="119"/>
      <c r="J56" s="119"/>
      <c r="K56" s="119"/>
      <c r="L56" s="119"/>
      <c r="M56" s="119"/>
      <c r="N56" s="119"/>
      <c r="O56" s="119"/>
      <c r="P56" s="119"/>
      <c r="Q56" s="119"/>
      <c r="R56" s="119"/>
      <c r="S56" s="119"/>
    </row>
    <row r="57" spans="2:23" s="190" customFormat="1" ht="23.5">
      <c r="B57" s="119"/>
      <c r="C57" s="119"/>
      <c r="D57" s="119"/>
      <c r="E57" s="119"/>
      <c r="F57" s="119"/>
      <c r="G57" s="119"/>
      <c r="H57" s="119"/>
      <c r="I57" s="119"/>
      <c r="J57" s="119"/>
      <c r="K57" s="119"/>
      <c r="L57" s="119"/>
      <c r="M57" s="119"/>
      <c r="N57" s="119"/>
      <c r="O57" s="119"/>
      <c r="P57" s="119"/>
      <c r="Q57" s="119"/>
      <c r="R57" s="119"/>
      <c r="S57" s="119"/>
      <c r="U57" s="119"/>
    </row>
    <row r="58" spans="2:23" s="190" customFormat="1" ht="23.5">
      <c r="B58" s="119"/>
      <c r="C58" s="119"/>
      <c r="D58" s="119"/>
      <c r="E58" s="119"/>
      <c r="F58" s="119"/>
      <c r="G58" s="119"/>
      <c r="H58" s="119"/>
      <c r="I58" s="119"/>
      <c r="J58" s="119"/>
      <c r="K58" s="119"/>
      <c r="L58" s="119"/>
      <c r="M58" s="119"/>
      <c r="N58" s="119"/>
      <c r="O58" s="119"/>
      <c r="P58" s="119"/>
      <c r="Q58" s="119"/>
      <c r="R58" s="119"/>
      <c r="S58" s="119"/>
      <c r="U58" s="119"/>
    </row>
    <row r="59" spans="2:23" s="190" customFormat="1" ht="16.5" customHeight="1">
      <c r="B59" s="119"/>
      <c r="C59" s="119"/>
      <c r="D59" s="119"/>
      <c r="E59" s="119"/>
      <c r="F59" s="119"/>
      <c r="G59" s="119"/>
      <c r="H59" s="119"/>
      <c r="I59" s="119"/>
      <c r="J59" s="119"/>
      <c r="K59" s="119"/>
      <c r="L59" s="119"/>
      <c r="M59" s="119"/>
      <c r="N59" s="119"/>
      <c r="O59" s="119"/>
      <c r="P59" s="119"/>
      <c r="Q59" s="119"/>
      <c r="R59" s="119"/>
      <c r="S59" s="119"/>
      <c r="U59" s="119"/>
      <c r="V59" s="119"/>
    </row>
    <row r="60" spans="2:23" s="190" customFormat="1" ht="23.5">
      <c r="B60" s="119"/>
      <c r="C60" s="119"/>
      <c r="D60" s="119"/>
      <c r="E60" s="119"/>
      <c r="F60" s="119"/>
      <c r="G60" s="119"/>
      <c r="H60" s="119"/>
      <c r="I60" s="119"/>
      <c r="J60" s="119"/>
      <c r="K60" s="119"/>
      <c r="L60" s="119"/>
      <c r="M60" s="119"/>
      <c r="N60" s="119"/>
      <c r="O60" s="119"/>
      <c r="P60" s="119"/>
      <c r="Q60" s="119"/>
      <c r="R60" s="119"/>
      <c r="S60" s="119"/>
      <c r="U60" s="119"/>
      <c r="V60" s="119"/>
      <c r="W60" s="119"/>
    </row>
  </sheetData>
  <sheetProtection sheet="1" objects="1" scenarios="1"/>
  <mergeCells count="25">
    <mergeCell ref="B33:H33"/>
    <mergeCell ref="B2:R2"/>
    <mergeCell ref="D3:R3"/>
    <mergeCell ref="Q21:Q31"/>
    <mergeCell ref="Q4:S4"/>
    <mergeCell ref="Q5:S5"/>
    <mergeCell ref="Q6:S6"/>
    <mergeCell ref="E9:G9"/>
    <mergeCell ref="E10:G10"/>
    <mergeCell ref="B11:B20"/>
    <mergeCell ref="C20:H20"/>
    <mergeCell ref="B21:B32"/>
    <mergeCell ref="D21:H21"/>
    <mergeCell ref="C32:H32"/>
    <mergeCell ref="S21:S31"/>
    <mergeCell ref="D22:H22"/>
    <mergeCell ref="D28:H28"/>
    <mergeCell ref="D29:H29"/>
    <mergeCell ref="D30:H30"/>
    <mergeCell ref="D31:H31"/>
    <mergeCell ref="D23:H23"/>
    <mergeCell ref="D24:H24"/>
    <mergeCell ref="D25:H25"/>
    <mergeCell ref="D26:H26"/>
    <mergeCell ref="D27:H27"/>
  </mergeCells>
  <phoneticPr fontId="4"/>
  <pageMargins left="0.70866141732283472" right="0.70866141732283472" top="0.74803149606299213" bottom="0.74803149606299213" header="0.31496062992125984" footer="0.31496062992125984"/>
  <pageSetup paperSize="9" scale="19" orientation="landscape" r:id="rId1"/>
  <rowBreaks count="1" manualBreakCount="1">
    <brk id="3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A352A6B6-1E37-445C-B6A9-96F480E1292D}">
          <x14:formula1>
            <xm:f>県確認用!$A$40:$A$50</xm:f>
          </x14:formula1>
          <xm:sqref>H11:H19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A57A4-EE66-4FFB-8049-D97E7CB640F1}">
  <sheetPr>
    <pageSetUpPr fitToPage="1"/>
  </sheetPr>
  <dimension ref="A1:R68"/>
  <sheetViews>
    <sheetView showGridLines="0" view="pageBreakPreview" topLeftCell="A3" zoomScale="54" zoomScaleNormal="39" zoomScaleSheetLayoutView="40" workbookViewId="0">
      <selection activeCell="E6" sqref="E6"/>
    </sheetView>
  </sheetViews>
  <sheetFormatPr defaultColWidth="9" defaultRowHeight="13"/>
  <cols>
    <col min="1" max="1" width="4.7265625" style="119" customWidth="1"/>
    <col min="2" max="2" width="20.81640625" style="119" customWidth="1"/>
    <col min="3" max="3" width="68.81640625" style="119" customWidth="1"/>
    <col min="4" max="4" width="27.6328125" style="119" customWidth="1"/>
    <col min="5" max="5" width="19.36328125" style="119" customWidth="1"/>
    <col min="6" max="6" width="19.453125" style="119" customWidth="1"/>
    <col min="7" max="7" width="19.26953125" style="119" customWidth="1"/>
    <col min="8" max="8" width="23.6328125" style="119" customWidth="1"/>
    <col min="9" max="9" width="21.26953125" style="119" customWidth="1"/>
    <col min="10" max="10" width="22.08984375" style="119" customWidth="1"/>
    <col min="11" max="11" width="21" style="119" customWidth="1"/>
    <col min="12" max="12" width="22.90625" style="119" customWidth="1"/>
    <col min="13" max="13" width="29.36328125" style="119" customWidth="1"/>
    <col min="14" max="14" width="21" style="119" customWidth="1"/>
    <col min="15" max="15" width="10.1796875" style="119" customWidth="1"/>
    <col min="16" max="16" width="85.6328125" style="119" customWidth="1"/>
    <col min="17" max="17" width="28" style="119" customWidth="1"/>
    <col min="18" max="18" width="14.90625" style="119" customWidth="1"/>
    <col min="19" max="21" width="27.453125" style="119" customWidth="1"/>
    <col min="22" max="16384" width="9" style="119"/>
  </cols>
  <sheetData>
    <row r="1" spans="1:17" s="251" customFormat="1" ht="101.5" customHeight="1">
      <c r="A1" s="248"/>
      <c r="B1" s="249"/>
      <c r="C1" s="249"/>
      <c r="D1" s="249"/>
      <c r="E1" s="250"/>
      <c r="F1" s="250"/>
      <c r="G1" s="250"/>
      <c r="H1" s="250"/>
      <c r="I1" s="250"/>
      <c r="J1" s="250"/>
    </row>
    <row r="2" spans="1:17" ht="30" customHeight="1">
      <c r="B2" s="252"/>
      <c r="C2" s="252"/>
      <c r="D2" s="252"/>
    </row>
    <row r="3" spans="1:17" ht="36.75" customHeight="1">
      <c r="B3" s="438" t="s">
        <v>207</v>
      </c>
      <c r="C3" s="438"/>
      <c r="D3" s="438"/>
      <c r="E3" s="438"/>
      <c r="F3" s="438"/>
      <c r="G3" s="438"/>
      <c r="H3" s="438"/>
      <c r="I3" s="438"/>
      <c r="J3" s="438"/>
      <c r="K3" s="438"/>
      <c r="L3" s="438"/>
      <c r="M3" s="438"/>
      <c r="N3" s="438"/>
      <c r="O3" s="253"/>
    </row>
    <row r="4" spans="1:17" ht="30" customHeight="1">
      <c r="B4" s="120"/>
      <c r="C4" s="120"/>
      <c r="D4" s="120"/>
      <c r="E4" s="120"/>
      <c r="F4" s="120"/>
      <c r="G4" s="120"/>
      <c r="H4" s="120"/>
      <c r="I4" s="120"/>
      <c r="J4" s="120"/>
      <c r="K4" s="254" t="s">
        <v>95</v>
      </c>
      <c r="L4" s="384">
        <f>基本情報!D11</f>
        <v>0</v>
      </c>
      <c r="M4" s="384"/>
      <c r="N4" s="384"/>
      <c r="O4" s="191"/>
    </row>
    <row r="5" spans="1:17" ht="30" customHeight="1">
      <c r="H5" s="122"/>
      <c r="I5" s="122"/>
      <c r="K5" s="254" t="s">
        <v>96</v>
      </c>
      <c r="L5" s="385">
        <f>基本情報!D15</f>
        <v>0</v>
      </c>
      <c r="M5" s="385"/>
      <c r="N5" s="385"/>
      <c r="O5" s="191"/>
    </row>
    <row r="6" spans="1:17" ht="30" customHeight="1">
      <c r="H6" s="122"/>
      <c r="I6" s="122"/>
      <c r="K6" s="254" t="s">
        <v>97</v>
      </c>
      <c r="L6" s="385">
        <f>基本情報!D14</f>
        <v>0</v>
      </c>
      <c r="M6" s="385"/>
      <c r="N6" s="385"/>
      <c r="O6" s="191"/>
    </row>
    <row r="7" spans="1:17" ht="30" customHeight="1">
      <c r="B7" s="125" t="s">
        <v>125</v>
      </c>
      <c r="C7" s="125"/>
      <c r="D7" s="125"/>
      <c r="E7" s="126"/>
      <c r="F7" s="126"/>
      <c r="G7" s="126"/>
      <c r="H7" s="126"/>
      <c r="I7" s="126"/>
      <c r="L7" s="439" t="s">
        <v>183</v>
      </c>
      <c r="M7" s="439"/>
      <c r="N7" s="439"/>
      <c r="O7" s="130"/>
    </row>
    <row r="8" spans="1:17" ht="9" customHeight="1" thickBot="1">
      <c r="B8" s="122"/>
      <c r="C8" s="122"/>
      <c r="D8" s="122"/>
      <c r="E8" s="255"/>
      <c r="F8" s="255"/>
      <c r="G8" s="255"/>
      <c r="H8" s="126"/>
      <c r="I8" s="126"/>
      <c r="L8" s="127"/>
      <c r="M8" s="256"/>
      <c r="N8" s="256"/>
      <c r="O8" s="130"/>
    </row>
    <row r="9" spans="1:17" ht="70.5" customHeight="1">
      <c r="B9" s="444" t="s">
        <v>126</v>
      </c>
      <c r="C9" s="446" t="s">
        <v>127</v>
      </c>
      <c r="D9" s="447"/>
      <c r="E9" s="448" t="s">
        <v>128</v>
      </c>
      <c r="F9" s="448"/>
      <c r="G9" s="448"/>
      <c r="H9" s="449" t="s">
        <v>129</v>
      </c>
      <c r="I9" s="430" t="s">
        <v>130</v>
      </c>
      <c r="J9" s="430" t="s">
        <v>184</v>
      </c>
      <c r="K9" s="440" t="s">
        <v>131</v>
      </c>
      <c r="L9" s="440" t="s">
        <v>205</v>
      </c>
      <c r="M9" s="440" t="s">
        <v>185</v>
      </c>
      <c r="N9" s="436" t="s">
        <v>186</v>
      </c>
    </row>
    <row r="10" spans="1:17" ht="108.5" customHeight="1" thickBot="1">
      <c r="B10" s="445"/>
      <c r="C10" s="442"/>
      <c r="D10" s="443"/>
      <c r="E10" s="257" t="s">
        <v>132</v>
      </c>
      <c r="F10" s="257" t="s">
        <v>133</v>
      </c>
      <c r="G10" s="258" t="s">
        <v>134</v>
      </c>
      <c r="H10" s="450"/>
      <c r="I10" s="431"/>
      <c r="J10" s="431"/>
      <c r="K10" s="441"/>
      <c r="L10" s="441"/>
      <c r="M10" s="441"/>
      <c r="N10" s="437"/>
    </row>
    <row r="11" spans="1:17" ht="70" customHeight="1">
      <c r="A11" s="154"/>
      <c r="B11" s="432" t="s">
        <v>125</v>
      </c>
      <c r="C11" s="414"/>
      <c r="D11" s="415"/>
      <c r="E11" s="232"/>
      <c r="F11" s="233"/>
      <c r="G11" s="259" t="str">
        <f>IF(E11*F11=0,"",E11*F11)</f>
        <v/>
      </c>
      <c r="H11" s="56">
        <v>0</v>
      </c>
      <c r="I11" s="260" t="str">
        <f>IFERROR(IF(G11-H11=0,"",G11-H11),"")</f>
        <v/>
      </c>
      <c r="J11" s="67" t="str">
        <f>I11</f>
        <v/>
      </c>
      <c r="K11" s="261">
        <v>0.8</v>
      </c>
      <c r="L11" s="262" t="str">
        <f>IF(ROUNDDOWN(MIN(I11,J11)*K11,0)=0,"",ROUNDDOWN(MIN(I11,J11)*K11,0))</f>
        <v/>
      </c>
      <c r="M11" s="419"/>
      <c r="N11" s="427"/>
      <c r="O11" s="154"/>
      <c r="P11" s="422" t="s">
        <v>187</v>
      </c>
      <c r="Q11" s="423"/>
    </row>
    <row r="12" spans="1:17" ht="70" customHeight="1">
      <c r="A12" s="154"/>
      <c r="B12" s="433"/>
      <c r="C12" s="368"/>
      <c r="D12" s="370"/>
      <c r="E12" s="234"/>
      <c r="F12" s="235"/>
      <c r="G12" s="263" t="str">
        <f t="shared" ref="G12:G18" si="0">IF(E12*F12=0,"",E12*F12)</f>
        <v/>
      </c>
      <c r="H12" s="57">
        <v>0</v>
      </c>
      <c r="I12" s="263" t="str">
        <f t="shared" ref="I12:I18" si="1">IFERROR(IF(G12-H12=0,"",G12-H12),"")</f>
        <v/>
      </c>
      <c r="J12" s="57" t="str">
        <f t="shared" ref="J12:J18" si="2">I12</f>
        <v/>
      </c>
      <c r="K12" s="264">
        <v>0.8</v>
      </c>
      <c r="L12" s="265" t="str">
        <f t="shared" ref="L12:L18" si="3">IF(ROUNDDOWN(MIN(I12,J12)*K12,0)=0,"",ROUNDDOWN(MIN(I12,J12)*K12,0))</f>
        <v/>
      </c>
      <c r="M12" s="420"/>
      <c r="N12" s="428"/>
      <c r="O12" s="154"/>
      <c r="P12" s="411"/>
      <c r="Q12" s="424"/>
    </row>
    <row r="13" spans="1:17" ht="70" customHeight="1">
      <c r="A13" s="154"/>
      <c r="B13" s="433"/>
      <c r="C13" s="368"/>
      <c r="D13" s="370"/>
      <c r="E13" s="234"/>
      <c r="F13" s="235"/>
      <c r="G13" s="263" t="str">
        <f t="shared" si="0"/>
        <v/>
      </c>
      <c r="H13" s="57">
        <v>0</v>
      </c>
      <c r="I13" s="263" t="str">
        <f t="shared" si="1"/>
        <v/>
      </c>
      <c r="J13" s="57" t="str">
        <f t="shared" si="2"/>
        <v/>
      </c>
      <c r="K13" s="264">
        <v>0.8</v>
      </c>
      <c r="L13" s="265" t="str">
        <f t="shared" si="3"/>
        <v/>
      </c>
      <c r="M13" s="420"/>
      <c r="N13" s="428"/>
      <c r="O13" s="154"/>
      <c r="P13" s="425" t="s">
        <v>188</v>
      </c>
      <c r="Q13" s="408"/>
    </row>
    <row r="14" spans="1:17" ht="70" customHeight="1">
      <c r="A14" s="154"/>
      <c r="B14" s="433"/>
      <c r="C14" s="368"/>
      <c r="D14" s="370"/>
      <c r="E14" s="234"/>
      <c r="F14" s="235"/>
      <c r="G14" s="263" t="str">
        <f t="shared" si="0"/>
        <v/>
      </c>
      <c r="H14" s="57">
        <v>0</v>
      </c>
      <c r="I14" s="263" t="str">
        <f t="shared" si="1"/>
        <v/>
      </c>
      <c r="J14" s="57" t="str">
        <f t="shared" si="2"/>
        <v/>
      </c>
      <c r="K14" s="264">
        <v>0.8</v>
      </c>
      <c r="L14" s="265" t="str">
        <f t="shared" si="3"/>
        <v/>
      </c>
      <c r="M14" s="420"/>
      <c r="N14" s="428"/>
      <c r="O14" s="154"/>
      <c r="P14" s="426"/>
      <c r="Q14" s="424"/>
    </row>
    <row r="15" spans="1:17" ht="70" customHeight="1">
      <c r="A15" s="154"/>
      <c r="B15" s="433"/>
      <c r="C15" s="368"/>
      <c r="D15" s="370"/>
      <c r="E15" s="234"/>
      <c r="F15" s="235"/>
      <c r="G15" s="263" t="str">
        <f t="shared" si="0"/>
        <v/>
      </c>
      <c r="H15" s="57">
        <v>0</v>
      </c>
      <c r="I15" s="263" t="str">
        <f t="shared" si="1"/>
        <v/>
      </c>
      <c r="J15" s="57" t="str">
        <f t="shared" si="2"/>
        <v/>
      </c>
      <c r="K15" s="264">
        <v>0.8</v>
      </c>
      <c r="L15" s="265" t="str">
        <f t="shared" si="3"/>
        <v/>
      </c>
      <c r="M15" s="420"/>
      <c r="N15" s="428"/>
      <c r="O15" s="154"/>
      <c r="P15" s="410" t="s">
        <v>204</v>
      </c>
      <c r="Q15" s="408"/>
    </row>
    <row r="16" spans="1:17" ht="70" customHeight="1">
      <c r="A16" s="154"/>
      <c r="B16" s="433"/>
      <c r="C16" s="368"/>
      <c r="D16" s="370"/>
      <c r="E16" s="234"/>
      <c r="F16" s="235"/>
      <c r="G16" s="263" t="str">
        <f t="shared" si="0"/>
        <v/>
      </c>
      <c r="H16" s="58">
        <v>0</v>
      </c>
      <c r="I16" s="263" t="str">
        <f t="shared" si="1"/>
        <v/>
      </c>
      <c r="J16" s="57" t="str">
        <f t="shared" si="2"/>
        <v/>
      </c>
      <c r="K16" s="264">
        <v>0.8</v>
      </c>
      <c r="L16" s="265" t="str">
        <f t="shared" si="3"/>
        <v/>
      </c>
      <c r="M16" s="420"/>
      <c r="N16" s="428"/>
      <c r="O16" s="154"/>
      <c r="P16" s="411"/>
      <c r="Q16" s="424"/>
    </row>
    <row r="17" spans="1:17" ht="70" customHeight="1">
      <c r="A17" s="154"/>
      <c r="B17" s="433"/>
      <c r="C17" s="368"/>
      <c r="D17" s="370"/>
      <c r="E17" s="236"/>
      <c r="F17" s="237"/>
      <c r="G17" s="263" t="str">
        <f t="shared" si="0"/>
        <v/>
      </c>
      <c r="H17" s="57">
        <v>0</v>
      </c>
      <c r="I17" s="263" t="str">
        <f t="shared" si="1"/>
        <v/>
      </c>
      <c r="J17" s="57" t="str">
        <f t="shared" si="2"/>
        <v/>
      </c>
      <c r="K17" s="264">
        <v>0.8</v>
      </c>
      <c r="L17" s="265" t="str">
        <f t="shared" si="3"/>
        <v/>
      </c>
      <c r="M17" s="420"/>
      <c r="N17" s="428"/>
      <c r="O17" s="154"/>
      <c r="P17" s="410" t="s">
        <v>189</v>
      </c>
      <c r="Q17" s="412"/>
    </row>
    <row r="18" spans="1:17" ht="70" customHeight="1" thickBot="1">
      <c r="A18" s="154"/>
      <c r="B18" s="433"/>
      <c r="C18" s="371"/>
      <c r="D18" s="373"/>
      <c r="E18" s="238"/>
      <c r="F18" s="239"/>
      <c r="G18" s="266" t="str">
        <f t="shared" si="0"/>
        <v/>
      </c>
      <c r="H18" s="59">
        <v>0</v>
      </c>
      <c r="I18" s="267" t="str">
        <f t="shared" si="1"/>
        <v/>
      </c>
      <c r="J18" s="59" t="str">
        <f t="shared" si="2"/>
        <v/>
      </c>
      <c r="K18" s="268">
        <v>0.8</v>
      </c>
      <c r="L18" s="269" t="str">
        <f t="shared" si="3"/>
        <v/>
      </c>
      <c r="M18" s="421"/>
      <c r="N18" s="429"/>
      <c r="O18" s="154"/>
      <c r="P18" s="411"/>
      <c r="Q18" s="413"/>
    </row>
    <row r="19" spans="1:17" ht="70" customHeight="1" thickTop="1" thickBot="1">
      <c r="A19" s="154"/>
      <c r="B19" s="434"/>
      <c r="C19" s="393" t="s">
        <v>117</v>
      </c>
      <c r="D19" s="395"/>
      <c r="E19" s="270"/>
      <c r="F19" s="271">
        <f>SUM(F11:F18)</f>
        <v>0</v>
      </c>
      <c r="G19" s="271">
        <f>SUM(G11:G18)</f>
        <v>0</v>
      </c>
      <c r="H19" s="271">
        <f>SUM(H11:H18)</f>
        <v>0</v>
      </c>
      <c r="I19" s="271">
        <f>SUM(I11:I18)</f>
        <v>0</v>
      </c>
      <c r="J19" s="271">
        <f>SUM(J11:J18)</f>
        <v>0</v>
      </c>
      <c r="K19" s="272"/>
      <c r="L19" s="273">
        <f>SUM(L11:L18)</f>
        <v>0</v>
      </c>
      <c r="M19" s="274"/>
      <c r="N19" s="275"/>
      <c r="O19" s="154"/>
      <c r="P19" s="406" t="s">
        <v>190</v>
      </c>
      <c r="Q19" s="408"/>
    </row>
    <row r="20" spans="1:17" ht="70" customHeight="1" thickBot="1">
      <c r="A20" s="154"/>
      <c r="B20" s="432" t="s">
        <v>118</v>
      </c>
      <c r="C20" s="414"/>
      <c r="D20" s="415"/>
      <c r="E20" s="240"/>
      <c r="F20" s="241"/>
      <c r="G20" s="276" t="str">
        <f>IF(E20*F20=0,"",E20*F20)</f>
        <v/>
      </c>
      <c r="H20" s="60">
        <v>0</v>
      </c>
      <c r="I20" s="276" t="str">
        <f>IFERROR(IF(G20-H20=0,"",G20-H20),"")</f>
        <v/>
      </c>
      <c r="J20" s="60" t="str">
        <f>I20</f>
        <v/>
      </c>
      <c r="K20" s="277">
        <v>0.8</v>
      </c>
      <c r="L20" s="262" t="str">
        <f>IF(ROUNDDOWN(MIN(I20,J20)*K20,0)=0,"",ROUNDDOWN(MIN(I20,J20)*K20,0))</f>
        <v/>
      </c>
      <c r="M20" s="416"/>
      <c r="N20" s="427"/>
      <c r="O20" s="154"/>
      <c r="P20" s="407"/>
      <c r="Q20" s="409"/>
    </row>
    <row r="21" spans="1:17" ht="70" customHeight="1">
      <c r="A21" s="154"/>
      <c r="B21" s="433"/>
      <c r="C21" s="368"/>
      <c r="D21" s="370"/>
      <c r="E21" s="242"/>
      <c r="F21" s="243"/>
      <c r="G21" s="278" t="str">
        <f t="shared" ref="G21:G30" si="4">IF(E21*F21=0,"",E21*F21)</f>
        <v/>
      </c>
      <c r="H21" s="62">
        <v>0</v>
      </c>
      <c r="I21" s="278" t="str">
        <f t="shared" ref="I21:I30" si="5">IFERROR(IF(G21-H21=0,"",G21-H21),"")</f>
        <v/>
      </c>
      <c r="J21" s="62" t="str">
        <f>I21</f>
        <v/>
      </c>
      <c r="K21" s="264">
        <v>0.8</v>
      </c>
      <c r="L21" s="265" t="str">
        <f t="shared" ref="L21:L30" si="6">IF(ROUNDDOWN(MIN(I21,J21)*K21,0)=0,"",ROUNDDOWN(MIN(I21,J21)*K21,0))</f>
        <v/>
      </c>
      <c r="M21" s="417"/>
      <c r="N21" s="428"/>
      <c r="O21" s="154"/>
    </row>
    <row r="22" spans="1:17" ht="70" customHeight="1">
      <c r="A22" s="154"/>
      <c r="B22" s="433"/>
      <c r="C22" s="368"/>
      <c r="D22" s="370"/>
      <c r="E22" s="242"/>
      <c r="F22" s="243"/>
      <c r="G22" s="278" t="str">
        <f t="shared" si="4"/>
        <v/>
      </c>
      <c r="H22" s="62">
        <v>0</v>
      </c>
      <c r="I22" s="278" t="str">
        <f t="shared" si="5"/>
        <v/>
      </c>
      <c r="J22" s="62" t="str">
        <f t="shared" ref="J22:J30" si="7">I22</f>
        <v/>
      </c>
      <c r="K22" s="264">
        <v>0.8</v>
      </c>
      <c r="L22" s="265" t="str">
        <f t="shared" si="6"/>
        <v/>
      </c>
      <c r="M22" s="417"/>
      <c r="N22" s="428"/>
      <c r="O22" s="154"/>
    </row>
    <row r="23" spans="1:17" ht="70" customHeight="1">
      <c r="A23" s="154"/>
      <c r="B23" s="433"/>
      <c r="C23" s="368"/>
      <c r="D23" s="370"/>
      <c r="E23" s="242"/>
      <c r="F23" s="243"/>
      <c r="G23" s="278" t="str">
        <f t="shared" si="4"/>
        <v/>
      </c>
      <c r="H23" s="62">
        <v>0</v>
      </c>
      <c r="I23" s="278" t="str">
        <f t="shared" si="5"/>
        <v/>
      </c>
      <c r="J23" s="62" t="str">
        <f t="shared" si="7"/>
        <v/>
      </c>
      <c r="K23" s="264">
        <v>0.8</v>
      </c>
      <c r="L23" s="265" t="str">
        <f t="shared" si="6"/>
        <v/>
      </c>
      <c r="M23" s="417"/>
      <c r="N23" s="428"/>
      <c r="O23" s="154"/>
    </row>
    <row r="24" spans="1:17" ht="70" customHeight="1">
      <c r="A24" s="154"/>
      <c r="B24" s="433"/>
      <c r="C24" s="368"/>
      <c r="D24" s="370"/>
      <c r="E24" s="242"/>
      <c r="F24" s="243"/>
      <c r="G24" s="278" t="str">
        <f t="shared" si="4"/>
        <v/>
      </c>
      <c r="H24" s="62">
        <v>0</v>
      </c>
      <c r="I24" s="278" t="str">
        <f t="shared" si="5"/>
        <v/>
      </c>
      <c r="J24" s="62" t="str">
        <f t="shared" si="7"/>
        <v/>
      </c>
      <c r="K24" s="264">
        <v>0.8</v>
      </c>
      <c r="L24" s="265" t="str">
        <f t="shared" si="6"/>
        <v/>
      </c>
      <c r="M24" s="417"/>
      <c r="N24" s="428"/>
      <c r="O24" s="154"/>
    </row>
    <row r="25" spans="1:17" ht="70" customHeight="1">
      <c r="A25" s="154"/>
      <c r="B25" s="433"/>
      <c r="C25" s="368"/>
      <c r="D25" s="370"/>
      <c r="E25" s="242"/>
      <c r="F25" s="243"/>
      <c r="G25" s="278" t="str">
        <f t="shared" si="4"/>
        <v/>
      </c>
      <c r="H25" s="62">
        <v>0</v>
      </c>
      <c r="I25" s="278" t="str">
        <f t="shared" si="5"/>
        <v/>
      </c>
      <c r="J25" s="62" t="str">
        <f t="shared" si="7"/>
        <v/>
      </c>
      <c r="K25" s="264">
        <v>0.8</v>
      </c>
      <c r="L25" s="265" t="str">
        <f t="shared" si="6"/>
        <v/>
      </c>
      <c r="M25" s="417"/>
      <c r="N25" s="428"/>
      <c r="O25" s="154"/>
    </row>
    <row r="26" spans="1:17" ht="70" customHeight="1">
      <c r="A26" s="154"/>
      <c r="B26" s="433"/>
      <c r="C26" s="368"/>
      <c r="D26" s="370"/>
      <c r="E26" s="242"/>
      <c r="F26" s="243"/>
      <c r="G26" s="278" t="str">
        <f t="shared" si="4"/>
        <v/>
      </c>
      <c r="H26" s="62">
        <v>0</v>
      </c>
      <c r="I26" s="278" t="str">
        <f t="shared" si="5"/>
        <v/>
      </c>
      <c r="J26" s="62" t="str">
        <f t="shared" si="7"/>
        <v/>
      </c>
      <c r="K26" s="264">
        <v>0.8</v>
      </c>
      <c r="L26" s="265" t="str">
        <f t="shared" si="6"/>
        <v/>
      </c>
      <c r="M26" s="417"/>
      <c r="N26" s="428"/>
      <c r="O26" s="154"/>
    </row>
    <row r="27" spans="1:17" ht="70" customHeight="1">
      <c r="A27" s="154"/>
      <c r="B27" s="433"/>
      <c r="C27" s="368"/>
      <c r="D27" s="370"/>
      <c r="E27" s="242"/>
      <c r="F27" s="243"/>
      <c r="G27" s="278" t="str">
        <f t="shared" si="4"/>
        <v/>
      </c>
      <c r="H27" s="62">
        <v>0</v>
      </c>
      <c r="I27" s="278" t="str">
        <f t="shared" si="5"/>
        <v/>
      </c>
      <c r="J27" s="62" t="str">
        <f t="shared" si="7"/>
        <v/>
      </c>
      <c r="K27" s="264">
        <v>0.8</v>
      </c>
      <c r="L27" s="265" t="str">
        <f t="shared" si="6"/>
        <v/>
      </c>
      <c r="M27" s="417"/>
      <c r="N27" s="428"/>
      <c r="O27" s="154"/>
    </row>
    <row r="28" spans="1:17" ht="70" customHeight="1">
      <c r="A28" s="154"/>
      <c r="B28" s="433"/>
      <c r="C28" s="368"/>
      <c r="D28" s="370"/>
      <c r="E28" s="242"/>
      <c r="F28" s="243"/>
      <c r="G28" s="278" t="str">
        <f t="shared" si="4"/>
        <v/>
      </c>
      <c r="H28" s="61">
        <v>0</v>
      </c>
      <c r="I28" s="278" t="str">
        <f t="shared" si="5"/>
        <v/>
      </c>
      <c r="J28" s="62" t="str">
        <f t="shared" si="7"/>
        <v/>
      </c>
      <c r="K28" s="264">
        <v>0.8</v>
      </c>
      <c r="L28" s="265" t="str">
        <f t="shared" si="6"/>
        <v/>
      </c>
      <c r="M28" s="417"/>
      <c r="N28" s="428"/>
      <c r="O28" s="154"/>
    </row>
    <row r="29" spans="1:17" ht="70" customHeight="1">
      <c r="A29" s="154"/>
      <c r="B29" s="433"/>
      <c r="C29" s="368"/>
      <c r="D29" s="370"/>
      <c r="E29" s="244"/>
      <c r="F29" s="245"/>
      <c r="G29" s="278" t="str">
        <f t="shared" si="4"/>
        <v/>
      </c>
      <c r="H29" s="61">
        <v>0</v>
      </c>
      <c r="I29" s="278" t="str">
        <f t="shared" si="5"/>
        <v/>
      </c>
      <c r="J29" s="62" t="str">
        <f t="shared" si="7"/>
        <v/>
      </c>
      <c r="K29" s="264">
        <v>0.8</v>
      </c>
      <c r="L29" s="265" t="str">
        <f t="shared" si="6"/>
        <v/>
      </c>
      <c r="M29" s="417"/>
      <c r="N29" s="428"/>
      <c r="O29" s="154"/>
    </row>
    <row r="30" spans="1:17" ht="70" customHeight="1" thickBot="1">
      <c r="A30" s="154"/>
      <c r="B30" s="433"/>
      <c r="C30" s="371"/>
      <c r="D30" s="373"/>
      <c r="E30" s="246"/>
      <c r="F30" s="247"/>
      <c r="G30" s="279" t="str">
        <f t="shared" si="4"/>
        <v/>
      </c>
      <c r="H30" s="64">
        <v>0</v>
      </c>
      <c r="I30" s="279" t="str">
        <f t="shared" si="5"/>
        <v/>
      </c>
      <c r="J30" s="63" t="str">
        <f t="shared" si="7"/>
        <v/>
      </c>
      <c r="K30" s="268">
        <v>0.8</v>
      </c>
      <c r="L30" s="281" t="str">
        <f t="shared" si="6"/>
        <v/>
      </c>
      <c r="M30" s="418"/>
      <c r="N30" s="429"/>
      <c r="O30" s="154"/>
    </row>
    <row r="31" spans="1:17" s="154" customFormat="1" ht="70" customHeight="1" thickTop="1" thickBot="1">
      <c r="B31" s="435"/>
      <c r="C31" s="400" t="s">
        <v>119</v>
      </c>
      <c r="D31" s="402"/>
      <c r="E31" s="282"/>
      <c r="F31" s="280">
        <f>SUM(F20:F30)</f>
        <v>0</v>
      </c>
      <c r="G31" s="280">
        <f t="shared" ref="G31:J31" si="8">SUM(G20:G30)</f>
        <v>0</v>
      </c>
      <c r="H31" s="280">
        <f t="shared" si="8"/>
        <v>0</v>
      </c>
      <c r="I31" s="280">
        <f t="shared" si="8"/>
        <v>0</v>
      </c>
      <c r="J31" s="280">
        <f t="shared" si="8"/>
        <v>0</v>
      </c>
      <c r="K31" s="283"/>
      <c r="L31" s="269">
        <f>SUM(L20:L30)</f>
        <v>0</v>
      </c>
      <c r="M31" s="284"/>
      <c r="N31" s="285"/>
    </row>
    <row r="32" spans="1:17" s="182" customFormat="1" ht="70" customHeight="1" thickTop="1" thickBot="1">
      <c r="A32" s="154"/>
      <c r="B32" s="374" t="s">
        <v>135</v>
      </c>
      <c r="C32" s="375"/>
      <c r="D32" s="376"/>
      <c r="E32" s="286"/>
      <c r="F32" s="287">
        <f>SUM(F19,F31)</f>
        <v>0</v>
      </c>
      <c r="G32" s="287">
        <f t="shared" ref="G32:J32" si="9">SUM(G19,G31)</f>
        <v>0</v>
      </c>
      <c r="H32" s="287">
        <f t="shared" si="9"/>
        <v>0</v>
      </c>
      <c r="I32" s="287">
        <f t="shared" si="9"/>
        <v>0</v>
      </c>
      <c r="J32" s="287">
        <f t="shared" si="9"/>
        <v>0</v>
      </c>
      <c r="K32" s="288"/>
      <c r="L32" s="289">
        <f>SUM(L19,L31)</f>
        <v>0</v>
      </c>
      <c r="M32" s="290" t="str">
        <f>IF(県確認用!D18&gt;=1000000,県確認用!D18,"")</f>
        <v/>
      </c>
      <c r="N32" s="291">
        <f>MIN(L32,M32)</f>
        <v>0</v>
      </c>
      <c r="O32" s="154"/>
    </row>
    <row r="33" spans="1:18" s="154" customFormat="1" ht="37" customHeight="1">
      <c r="A33" s="292"/>
      <c r="B33" s="293"/>
      <c r="C33" s="294"/>
      <c r="D33" s="294"/>
      <c r="E33" s="295"/>
      <c r="F33" s="295"/>
      <c r="G33" s="295"/>
      <c r="H33" s="296"/>
      <c r="J33" s="295"/>
      <c r="K33" s="295"/>
      <c r="O33" s="130"/>
    </row>
    <row r="34" spans="1:18" s="292" customFormat="1" ht="25" customHeight="1">
      <c r="B34" s="294"/>
      <c r="C34" s="294"/>
      <c r="D34" s="294"/>
      <c r="E34" s="294"/>
      <c r="F34" s="294"/>
      <c r="G34" s="296"/>
      <c r="I34" s="296"/>
      <c r="J34" s="296"/>
      <c r="K34" s="296"/>
      <c r="L34" s="296"/>
      <c r="M34" s="296"/>
      <c r="N34" s="296"/>
      <c r="O34" s="296"/>
      <c r="P34" s="296"/>
      <c r="Q34" s="296"/>
      <c r="R34" s="154"/>
    </row>
    <row r="35" spans="1:18" s="292" customFormat="1" ht="25" customHeight="1">
      <c r="B35" s="297"/>
      <c r="C35" s="297"/>
      <c r="D35" s="297"/>
      <c r="E35" s="297"/>
      <c r="F35" s="297"/>
      <c r="G35" s="297"/>
      <c r="H35" s="297"/>
      <c r="I35" s="297"/>
      <c r="J35" s="297"/>
      <c r="K35" s="297"/>
      <c r="L35" s="297"/>
      <c r="M35" s="297"/>
      <c r="N35" s="297"/>
      <c r="O35" s="297"/>
      <c r="P35" s="297"/>
      <c r="Q35" s="297"/>
      <c r="R35" s="297"/>
    </row>
    <row r="36" spans="1:18" s="292" customFormat="1" ht="25" customHeight="1">
      <c r="E36" s="297"/>
      <c r="F36" s="297"/>
      <c r="G36" s="297"/>
      <c r="H36" s="297"/>
      <c r="I36" s="297"/>
      <c r="J36" s="297"/>
      <c r="K36" s="297"/>
      <c r="L36" s="297"/>
      <c r="M36" s="297"/>
      <c r="N36" s="297"/>
      <c r="O36" s="297"/>
      <c r="P36" s="297"/>
      <c r="Q36" s="297"/>
      <c r="R36" s="297"/>
    </row>
    <row r="37" spans="1:18" s="292" customFormat="1" ht="23.25" customHeight="1">
      <c r="B37" s="297"/>
      <c r="C37" s="297"/>
      <c r="D37" s="297"/>
      <c r="E37" s="297"/>
      <c r="F37" s="297"/>
      <c r="G37" s="297"/>
      <c r="H37" s="297"/>
      <c r="I37" s="297"/>
      <c r="J37" s="297"/>
      <c r="K37" s="297"/>
      <c r="L37" s="297"/>
      <c r="M37" s="297"/>
      <c r="N37" s="297"/>
      <c r="O37" s="297"/>
      <c r="P37" s="297"/>
      <c r="Q37" s="297"/>
      <c r="R37" s="297"/>
    </row>
    <row r="38" spans="1:18" s="292" customFormat="1" ht="17.25" customHeight="1">
      <c r="B38" s="297"/>
      <c r="C38" s="297"/>
      <c r="D38" s="297"/>
      <c r="E38" s="297"/>
      <c r="F38" s="297"/>
      <c r="G38" s="297"/>
      <c r="H38" s="297"/>
      <c r="I38" s="297"/>
      <c r="J38" s="297"/>
      <c r="K38" s="297"/>
      <c r="L38" s="297"/>
      <c r="M38" s="297"/>
      <c r="N38" s="297"/>
      <c r="O38" s="297"/>
      <c r="P38" s="297"/>
      <c r="Q38" s="297"/>
      <c r="R38" s="297"/>
    </row>
    <row r="39" spans="1:18" s="298" customFormat="1" ht="30" customHeight="1">
      <c r="G39" s="299"/>
      <c r="H39" s="300"/>
      <c r="I39" s="300"/>
      <c r="J39" s="300"/>
      <c r="K39" s="301"/>
      <c r="L39" s="302"/>
      <c r="M39" s="302"/>
      <c r="N39" s="302"/>
      <c r="O39" s="303"/>
    </row>
    <row r="40" spans="1:18" ht="50.15" customHeight="1">
      <c r="A40" s="191"/>
      <c r="B40" s="190"/>
      <c r="C40" s="190"/>
      <c r="D40" s="190"/>
      <c r="E40" s="304"/>
      <c r="F40" s="304"/>
      <c r="G40" s="305"/>
      <c r="H40" s="305"/>
      <c r="I40" s="305"/>
      <c r="J40" s="305"/>
      <c r="K40" s="305"/>
      <c r="L40" s="305"/>
      <c r="M40" s="305"/>
      <c r="N40" s="305"/>
      <c r="O40" s="303"/>
    </row>
    <row r="41" spans="1:18" ht="50.15" customHeight="1">
      <c r="A41" s="191"/>
      <c r="B41" s="190"/>
      <c r="C41" s="190"/>
      <c r="D41" s="190"/>
      <c r="E41" s="306"/>
      <c r="F41" s="306"/>
      <c r="G41" s="305"/>
      <c r="H41" s="305"/>
      <c r="I41" s="305"/>
      <c r="J41" s="305"/>
      <c r="K41" s="305"/>
      <c r="L41" s="305"/>
      <c r="M41" s="305"/>
      <c r="N41" s="305"/>
      <c r="O41" s="191"/>
    </row>
    <row r="42" spans="1:18" ht="23.15" customHeight="1">
      <c r="A42" s="191"/>
      <c r="B42" s="190"/>
      <c r="C42" s="190"/>
      <c r="D42" s="190"/>
      <c r="E42" s="190"/>
      <c r="F42" s="190"/>
      <c r="G42" s="190"/>
      <c r="H42" s="190"/>
      <c r="I42" s="190"/>
      <c r="J42" s="190"/>
      <c r="K42" s="190"/>
      <c r="L42" s="190"/>
      <c r="M42" s="190"/>
      <c r="N42" s="190"/>
      <c r="O42" s="190"/>
    </row>
    <row r="43" spans="1:18" ht="23.15" customHeight="1">
      <c r="A43" s="190"/>
      <c r="B43" s="190"/>
      <c r="C43" s="190"/>
      <c r="D43" s="190"/>
      <c r="E43" s="190"/>
      <c r="F43" s="190"/>
      <c r="G43" s="190"/>
      <c r="H43" s="190"/>
      <c r="I43" s="190"/>
      <c r="J43" s="190"/>
      <c r="K43" s="190"/>
      <c r="L43" s="190"/>
      <c r="M43" s="190"/>
      <c r="N43" s="190"/>
      <c r="O43" s="190"/>
    </row>
    <row r="44" spans="1:18" ht="23.15" customHeight="1">
      <c r="A44" s="190"/>
      <c r="B44" s="190"/>
      <c r="C44" s="190"/>
      <c r="D44" s="190"/>
      <c r="E44" s="190"/>
      <c r="F44" s="190"/>
      <c r="G44" s="190"/>
      <c r="H44" s="190"/>
      <c r="I44" s="190"/>
      <c r="J44" s="190"/>
      <c r="K44" s="190"/>
      <c r="L44" s="190"/>
      <c r="M44" s="190"/>
      <c r="N44" s="190"/>
      <c r="O44" s="190"/>
    </row>
    <row r="45" spans="1:18" ht="23.15" customHeight="1">
      <c r="A45" s="190"/>
      <c r="B45" s="190"/>
      <c r="C45" s="190"/>
      <c r="D45" s="190"/>
      <c r="E45" s="190"/>
      <c r="F45" s="190"/>
      <c r="G45" s="190"/>
      <c r="H45" s="190"/>
      <c r="I45" s="190"/>
      <c r="J45" s="190"/>
      <c r="K45" s="190"/>
      <c r="L45" s="190"/>
      <c r="M45" s="190"/>
      <c r="N45" s="190"/>
      <c r="O45" s="190"/>
    </row>
    <row r="46" spans="1:18" s="191" customFormat="1" ht="23.15" customHeight="1">
      <c r="A46" s="190"/>
      <c r="B46" s="190"/>
      <c r="C46" s="190"/>
      <c r="D46" s="190"/>
      <c r="E46" s="190"/>
      <c r="F46" s="190"/>
      <c r="G46" s="190"/>
      <c r="H46" s="190"/>
      <c r="I46" s="190"/>
      <c r="J46" s="190"/>
      <c r="K46" s="190"/>
      <c r="L46" s="190"/>
      <c r="M46" s="190"/>
      <c r="N46" s="190"/>
      <c r="O46" s="190"/>
    </row>
    <row r="47" spans="1:18" s="190" customFormat="1" ht="30" customHeight="1"/>
    <row r="48" spans="1:18" s="190" customFormat="1" ht="30" customHeight="1"/>
    <row r="49" spans="2:15" s="190" customFormat="1" ht="30" customHeight="1"/>
    <row r="50" spans="2:15" s="190" customFormat="1" ht="30" customHeight="1"/>
    <row r="51" spans="2:15" s="190" customFormat="1" ht="30" customHeight="1"/>
    <row r="52" spans="2:15" s="190" customFormat="1" ht="30" customHeight="1"/>
    <row r="53" spans="2:15" s="190" customFormat="1" ht="30" customHeight="1"/>
    <row r="54" spans="2:15" s="190" customFormat="1" ht="30" customHeight="1"/>
    <row r="55" spans="2:15" s="190" customFormat="1" ht="30" customHeight="1"/>
    <row r="56" spans="2:15" s="190" customFormat="1" ht="30" customHeight="1"/>
    <row r="57" spans="2:15" s="190" customFormat="1" ht="30" customHeight="1"/>
    <row r="58" spans="2:15" s="190" customFormat="1" ht="30" customHeight="1">
      <c r="B58" s="119"/>
      <c r="C58" s="119"/>
      <c r="D58" s="119"/>
    </row>
    <row r="59" spans="2:15" s="190" customFormat="1" ht="36.75" customHeight="1">
      <c r="B59" s="119"/>
      <c r="C59" s="119"/>
      <c r="D59" s="119"/>
    </row>
    <row r="60" spans="2:15" s="190" customFormat="1" ht="23.5">
      <c r="B60" s="119"/>
      <c r="C60" s="119"/>
      <c r="D60" s="119"/>
    </row>
    <row r="61" spans="2:15" s="190" customFormat="1" ht="23.5">
      <c r="B61" s="119"/>
      <c r="C61" s="119"/>
      <c r="D61" s="119"/>
    </row>
    <row r="62" spans="2:15" s="190" customFormat="1" ht="20.149999999999999" customHeight="1">
      <c r="B62" s="119"/>
      <c r="C62" s="119"/>
      <c r="D62" s="119"/>
      <c r="E62" s="119"/>
      <c r="F62" s="119"/>
    </row>
    <row r="63" spans="2:15" s="190" customFormat="1" ht="20.149999999999999" customHeight="1">
      <c r="B63" s="119"/>
      <c r="C63" s="119"/>
      <c r="D63" s="119"/>
      <c r="E63" s="119"/>
      <c r="F63" s="119"/>
      <c r="G63" s="119"/>
      <c r="H63" s="119"/>
      <c r="I63" s="119"/>
      <c r="J63" s="119"/>
      <c r="K63" s="119"/>
      <c r="L63" s="119"/>
      <c r="M63" s="119"/>
      <c r="N63" s="119"/>
      <c r="O63" s="119"/>
    </row>
    <row r="64" spans="2:15" s="190" customFormat="1" ht="20.149999999999999" customHeight="1">
      <c r="B64" s="119"/>
      <c r="C64" s="119"/>
      <c r="D64" s="119"/>
      <c r="E64" s="119"/>
      <c r="F64" s="119"/>
      <c r="G64" s="119"/>
      <c r="H64" s="119"/>
      <c r="I64" s="119"/>
      <c r="J64" s="119"/>
      <c r="K64" s="119"/>
      <c r="L64" s="119"/>
      <c r="M64" s="119"/>
      <c r="N64" s="119"/>
      <c r="O64" s="119"/>
    </row>
    <row r="65" spans="1:15" s="190" customFormat="1" ht="23.5">
      <c r="A65" s="119"/>
      <c r="B65" s="119"/>
      <c r="C65" s="119"/>
      <c r="D65" s="119"/>
      <c r="E65" s="119"/>
      <c r="F65" s="119"/>
      <c r="G65" s="119"/>
      <c r="H65" s="119"/>
      <c r="I65" s="119"/>
      <c r="J65" s="119"/>
      <c r="K65" s="119"/>
      <c r="L65" s="119"/>
      <c r="M65" s="119"/>
      <c r="N65" s="119"/>
      <c r="O65" s="119"/>
    </row>
    <row r="66" spans="1:15" s="190" customFormat="1" ht="23.5">
      <c r="A66" s="119"/>
      <c r="B66" s="119"/>
      <c r="C66" s="119"/>
      <c r="D66" s="119"/>
      <c r="E66" s="119"/>
      <c r="F66" s="119"/>
      <c r="G66" s="119"/>
      <c r="H66" s="119"/>
      <c r="I66" s="119"/>
      <c r="J66" s="119"/>
      <c r="K66" s="119"/>
      <c r="L66" s="119"/>
      <c r="M66" s="119"/>
      <c r="N66" s="119"/>
      <c r="O66" s="119"/>
    </row>
    <row r="67" spans="1:15" s="190" customFormat="1" ht="16.5" customHeight="1">
      <c r="A67" s="119"/>
      <c r="B67" s="119"/>
      <c r="C67" s="119"/>
      <c r="D67" s="119"/>
      <c r="E67" s="119"/>
      <c r="F67" s="119"/>
      <c r="G67" s="119"/>
      <c r="H67" s="119"/>
      <c r="I67" s="119"/>
      <c r="J67" s="119"/>
      <c r="K67" s="119"/>
      <c r="L67" s="119"/>
      <c r="M67" s="119"/>
      <c r="N67" s="119"/>
      <c r="O67" s="119"/>
    </row>
    <row r="68" spans="1:15" s="190" customFormat="1" ht="23.5">
      <c r="A68" s="119"/>
      <c r="B68" s="119"/>
      <c r="C68" s="119"/>
      <c r="D68" s="119"/>
      <c r="E68" s="119"/>
      <c r="F68" s="119"/>
      <c r="G68" s="119"/>
      <c r="H68" s="119"/>
      <c r="I68" s="119"/>
      <c r="J68" s="119"/>
      <c r="K68" s="119"/>
      <c r="L68" s="119"/>
      <c r="M68" s="119"/>
      <c r="N68" s="119"/>
      <c r="O68" s="119"/>
    </row>
  </sheetData>
  <sheetProtection sheet="1" objects="1" scenarios="1"/>
  <mergeCells count="54">
    <mergeCell ref="N20:N30"/>
    <mergeCell ref="N9:N10"/>
    <mergeCell ref="B3:N3"/>
    <mergeCell ref="L4:N4"/>
    <mergeCell ref="L5:N5"/>
    <mergeCell ref="L6:N6"/>
    <mergeCell ref="L7:N7"/>
    <mergeCell ref="L9:L10"/>
    <mergeCell ref="M9:M10"/>
    <mergeCell ref="J9:J10"/>
    <mergeCell ref="K9:K10"/>
    <mergeCell ref="C10:D10"/>
    <mergeCell ref="B9:B10"/>
    <mergeCell ref="C9:D9"/>
    <mergeCell ref="E9:G9"/>
    <mergeCell ref="H9:H10"/>
    <mergeCell ref="I9:I10"/>
    <mergeCell ref="B32:D32"/>
    <mergeCell ref="B11:B19"/>
    <mergeCell ref="C11:D11"/>
    <mergeCell ref="C12:D12"/>
    <mergeCell ref="C13:D13"/>
    <mergeCell ref="C14:D14"/>
    <mergeCell ref="C15:D15"/>
    <mergeCell ref="C16:D16"/>
    <mergeCell ref="C17:D17"/>
    <mergeCell ref="C19:D19"/>
    <mergeCell ref="B20:B31"/>
    <mergeCell ref="C31:D31"/>
    <mergeCell ref="M11:M18"/>
    <mergeCell ref="C18:D18"/>
    <mergeCell ref="P11:P12"/>
    <mergeCell ref="Q11:Q12"/>
    <mergeCell ref="P13:P14"/>
    <mergeCell ref="Q13:Q14"/>
    <mergeCell ref="P15:P16"/>
    <mergeCell ref="Q15:Q16"/>
    <mergeCell ref="N11:N18"/>
    <mergeCell ref="P19:P20"/>
    <mergeCell ref="Q19:Q20"/>
    <mergeCell ref="P17:P18"/>
    <mergeCell ref="Q17:Q18"/>
    <mergeCell ref="C20:D20"/>
    <mergeCell ref="M20:M30"/>
    <mergeCell ref="C21:D21"/>
    <mergeCell ref="C22:D22"/>
    <mergeCell ref="C23:D23"/>
    <mergeCell ref="C24:D24"/>
    <mergeCell ref="C25:D25"/>
    <mergeCell ref="C26:D26"/>
    <mergeCell ref="C27:D27"/>
    <mergeCell ref="C28:D28"/>
    <mergeCell ref="C29:D29"/>
    <mergeCell ref="C30:D30"/>
  </mergeCells>
  <phoneticPr fontId="4"/>
  <conditionalFormatting sqref="Q13:Q14">
    <cfRule type="expression" dxfId="1" priority="2">
      <formula>$Q$11=2</formula>
    </cfRule>
  </conditionalFormatting>
  <conditionalFormatting sqref="Q17:Q18">
    <cfRule type="expression" dxfId="0" priority="1">
      <formula>$Q$15=2</formula>
    </cfRule>
  </conditionalFormatting>
  <dataValidations count="2">
    <dataValidation type="list" allowBlank="1" showInputMessage="1" showErrorMessage="1" sqref="Q13:Q14" xr:uid="{C30FAB66-9BAD-4D2E-B1D3-849511DEBD04}">
      <formula1>"1,2,3,4"</formula1>
    </dataValidation>
    <dataValidation type="list" allowBlank="1" showInputMessage="1" showErrorMessage="1" sqref="Q11:Q12 Q15:Q20" xr:uid="{4627976D-3732-4061-878B-C2733C0797BE}">
      <formula1>"1,2"</formula1>
    </dataValidation>
  </dataValidations>
  <pageMargins left="0.70866141732283472" right="0.70866141732283472" top="0.74803149606299213" bottom="0.74803149606299213" header="0.31496062992125984" footer="0.31496062992125984"/>
  <pageSetup paperSize="9" scale="2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A8980-7299-4BCE-9C36-2D6A89E12AD4}">
  <sheetPr>
    <pageSetUpPr fitToPage="1"/>
  </sheetPr>
  <dimension ref="A1:V68"/>
  <sheetViews>
    <sheetView showGridLines="0" view="pageBreakPreview" topLeftCell="B28" zoomScale="39" zoomScaleNormal="24" workbookViewId="0">
      <selection activeCell="K26" sqref="K26"/>
    </sheetView>
  </sheetViews>
  <sheetFormatPr defaultColWidth="9" defaultRowHeight="13"/>
  <cols>
    <col min="1" max="1" width="2.7265625" style="119" customWidth="1"/>
    <col min="2" max="2" width="36.6328125" style="119" customWidth="1"/>
    <col min="3" max="3" width="65.26953125" style="119" customWidth="1"/>
    <col min="4" max="4" width="12.90625" style="119" customWidth="1"/>
    <col min="5" max="5" width="7.26953125" style="119" customWidth="1"/>
    <col min="6" max="6" width="15.1796875" style="119" customWidth="1"/>
    <col min="7" max="7" width="32" style="119" customWidth="1"/>
    <col min="8" max="8" width="25.54296875" style="119" customWidth="1"/>
    <col min="9" max="9" width="17.6328125" style="119" customWidth="1"/>
    <col min="10" max="13" width="25.6328125" style="119" customWidth="1"/>
    <col min="14" max="14" width="25.1796875" style="307" customWidth="1"/>
    <col min="15" max="17" width="25.6328125" style="119" customWidth="1"/>
    <col min="18" max="18" width="2.36328125" style="119" customWidth="1"/>
    <col min="19" max="19" width="5.453125" style="119" customWidth="1"/>
    <col min="20" max="20" width="2.36328125" style="119" customWidth="1"/>
    <col min="21" max="43" width="27.453125" style="119" customWidth="1"/>
    <col min="44" max="16384" width="9" style="119"/>
  </cols>
  <sheetData>
    <row r="1" spans="2:22" ht="175" customHeight="1"/>
    <row r="2" spans="2:22" ht="63" customHeight="1">
      <c r="B2" s="377" t="s">
        <v>206</v>
      </c>
      <c r="C2" s="378"/>
      <c r="D2" s="378"/>
      <c r="E2" s="378"/>
      <c r="F2" s="378"/>
      <c r="G2" s="378"/>
      <c r="H2" s="378"/>
      <c r="I2" s="378"/>
      <c r="J2" s="378"/>
      <c r="K2" s="378"/>
      <c r="L2" s="378"/>
      <c r="M2" s="378"/>
      <c r="N2" s="378"/>
      <c r="O2" s="378"/>
      <c r="P2" s="379"/>
      <c r="Q2" s="379"/>
    </row>
    <row r="3" spans="2:22" ht="19.5" hidden="1" customHeight="1">
      <c r="C3" s="380"/>
      <c r="D3" s="380"/>
      <c r="E3" s="380"/>
      <c r="F3" s="380"/>
      <c r="G3" s="380"/>
      <c r="H3" s="380"/>
      <c r="I3" s="380"/>
      <c r="J3" s="380"/>
      <c r="K3" s="380"/>
      <c r="L3" s="380"/>
      <c r="M3" s="380"/>
      <c r="N3" s="380"/>
      <c r="O3" s="380"/>
      <c r="P3" s="380"/>
      <c r="Q3" s="380"/>
    </row>
    <row r="4" spans="2:22" ht="19.5" customHeight="1">
      <c r="C4" s="308"/>
      <c r="D4" s="308"/>
      <c r="E4" s="308"/>
      <c r="F4" s="308"/>
      <c r="G4" s="308"/>
      <c r="H4" s="308"/>
      <c r="I4" s="308"/>
      <c r="J4" s="308"/>
      <c r="K4" s="308"/>
      <c r="L4" s="308"/>
      <c r="M4" s="308"/>
      <c r="N4" s="308"/>
      <c r="O4" s="308"/>
      <c r="P4" s="308"/>
      <c r="Q4" s="308"/>
    </row>
    <row r="5" spans="2:22" ht="40.5" customHeight="1">
      <c r="C5" s="308"/>
      <c r="D5" s="308"/>
      <c r="E5" s="308"/>
      <c r="F5" s="308"/>
      <c r="G5" s="308"/>
      <c r="H5" s="308"/>
      <c r="I5" s="308"/>
      <c r="J5" s="308"/>
      <c r="K5" s="308"/>
      <c r="L5" s="308"/>
      <c r="M5" s="308"/>
      <c r="N5" s="189" t="s">
        <v>95</v>
      </c>
      <c r="O5" s="384">
        <f>基本情報!D11</f>
        <v>0</v>
      </c>
      <c r="P5" s="384"/>
      <c r="Q5" s="384"/>
    </row>
    <row r="6" spans="2:22" ht="40.5" customHeight="1">
      <c r="C6" s="308"/>
      <c r="D6" s="308"/>
      <c r="E6" s="308"/>
      <c r="F6" s="308"/>
      <c r="G6" s="308"/>
      <c r="H6" s="308"/>
      <c r="I6" s="308"/>
      <c r="J6" s="308"/>
      <c r="K6" s="308"/>
      <c r="L6" s="308"/>
      <c r="M6" s="308"/>
      <c r="N6" s="189" t="s">
        <v>96</v>
      </c>
      <c r="O6" s="385">
        <f>基本情報!D15</f>
        <v>0</v>
      </c>
      <c r="P6" s="385"/>
      <c r="Q6" s="385"/>
    </row>
    <row r="7" spans="2:22" ht="44.25" customHeight="1">
      <c r="C7" s="120"/>
      <c r="D7" s="120"/>
      <c r="E7" s="120"/>
      <c r="F7" s="120"/>
      <c r="G7" s="120"/>
      <c r="H7" s="120"/>
      <c r="I7" s="120"/>
      <c r="J7" s="120"/>
      <c r="K7" s="120"/>
      <c r="L7" s="120"/>
      <c r="M7" s="120"/>
      <c r="N7" s="189" t="s">
        <v>97</v>
      </c>
      <c r="O7" s="385">
        <f>基本情報!D14</f>
        <v>0</v>
      </c>
      <c r="P7" s="385"/>
      <c r="Q7" s="385"/>
    </row>
    <row r="8" spans="2:22" ht="15.75" customHeight="1">
      <c r="K8" s="122"/>
      <c r="L8" s="122"/>
      <c r="O8" s="123"/>
      <c r="P8" s="124"/>
      <c r="Q8" s="309"/>
    </row>
    <row r="9" spans="2:22" ht="45.5" customHeight="1" thickBot="1">
      <c r="B9" s="125" t="s">
        <v>136</v>
      </c>
      <c r="C9" s="122"/>
      <c r="D9" s="122"/>
      <c r="E9" s="122"/>
      <c r="F9" s="122"/>
      <c r="G9" s="126"/>
      <c r="H9" s="126"/>
      <c r="I9" s="126"/>
      <c r="J9" s="126"/>
      <c r="K9" s="126"/>
      <c r="L9" s="126"/>
      <c r="O9" s="127"/>
      <c r="P9" s="128"/>
      <c r="Q9" s="310" t="s">
        <v>16</v>
      </c>
      <c r="R9" s="130"/>
      <c r="T9" s="130"/>
      <c r="U9" s="130"/>
    </row>
    <row r="10" spans="2:22" ht="75.75" customHeight="1">
      <c r="B10" s="131" t="s">
        <v>46</v>
      </c>
      <c r="C10" s="311" t="s">
        <v>137</v>
      </c>
      <c r="D10" s="386" t="s">
        <v>179</v>
      </c>
      <c r="E10" s="387"/>
      <c r="F10" s="387"/>
      <c r="G10" s="134" t="s">
        <v>47</v>
      </c>
      <c r="H10" s="133" t="s">
        <v>101</v>
      </c>
      <c r="I10" s="135" t="s">
        <v>102</v>
      </c>
      <c r="J10" s="134" t="s">
        <v>103</v>
      </c>
      <c r="K10" s="136" t="s">
        <v>104</v>
      </c>
      <c r="L10" s="137" t="s">
        <v>138</v>
      </c>
      <c r="M10" s="133" t="s">
        <v>180</v>
      </c>
      <c r="N10" s="133" t="s">
        <v>139</v>
      </c>
      <c r="O10" s="133" t="s">
        <v>107</v>
      </c>
      <c r="P10" s="133" t="s">
        <v>108</v>
      </c>
      <c r="Q10" s="312" t="s">
        <v>109</v>
      </c>
      <c r="R10" s="139"/>
      <c r="T10" s="139"/>
      <c r="U10" s="139"/>
    </row>
    <row r="11" spans="2:22" ht="43.5" customHeight="1" thickBot="1">
      <c r="B11" s="140"/>
      <c r="C11" s="313"/>
      <c r="D11" s="467"/>
      <c r="E11" s="468"/>
      <c r="F11" s="468"/>
      <c r="G11" s="143"/>
      <c r="H11" s="314"/>
      <c r="I11" s="145"/>
      <c r="J11" s="146" t="s">
        <v>140</v>
      </c>
      <c r="K11" s="146"/>
      <c r="L11" s="147" t="s">
        <v>141</v>
      </c>
      <c r="M11" s="147" t="s">
        <v>112</v>
      </c>
      <c r="N11" s="148" t="s">
        <v>113</v>
      </c>
      <c r="O11" s="147" t="s">
        <v>114</v>
      </c>
      <c r="P11" s="315">
        <v>7000000</v>
      </c>
      <c r="Q11" s="316" t="s">
        <v>115</v>
      </c>
      <c r="R11" s="139"/>
      <c r="T11" s="139"/>
      <c r="U11" s="139"/>
    </row>
    <row r="12" spans="2:22" ht="97" customHeight="1">
      <c r="B12" s="462" t="s">
        <v>142</v>
      </c>
      <c r="C12" s="328"/>
      <c r="D12" s="329"/>
      <c r="E12" s="317" t="s">
        <v>182</v>
      </c>
      <c r="F12" s="334"/>
      <c r="G12" s="203"/>
      <c r="H12" s="204"/>
      <c r="I12" s="205"/>
      <c r="J12" s="39" t="str">
        <f>IF(H12*I12=0,"",H12*I12)</f>
        <v/>
      </c>
      <c r="K12" s="45">
        <v>0</v>
      </c>
      <c r="L12" s="39" t="str">
        <f>IFERROR(J12-K12,"")</f>
        <v/>
      </c>
      <c r="M12" s="222" t="str">
        <f>L12</f>
        <v/>
      </c>
      <c r="N12" s="152">
        <v>0.8</v>
      </c>
      <c r="O12" s="17" t="str">
        <f>IF(ROUNDDOWN(MIN(L12,M12)*N12,0)=0,"",ROUNDDOWN(MIN(L12,M12)*N12,0))</f>
        <v/>
      </c>
      <c r="P12" s="469" t="s">
        <v>116</v>
      </c>
      <c r="Q12" s="459"/>
      <c r="R12" s="130"/>
      <c r="S12" s="154"/>
      <c r="T12" s="130"/>
      <c r="U12" s="130"/>
      <c r="V12" s="154"/>
    </row>
    <row r="13" spans="2:22" ht="97" customHeight="1">
      <c r="B13" s="463"/>
      <c r="C13" s="330"/>
      <c r="D13" s="331"/>
      <c r="E13" s="318" t="s">
        <v>182</v>
      </c>
      <c r="F13" s="335"/>
      <c r="G13" s="213"/>
      <c r="H13" s="208"/>
      <c r="I13" s="209"/>
      <c r="J13" s="18" t="str">
        <f t="shared" ref="J13:J18" si="0">IF(H13*I13=0,"",H13*I13)</f>
        <v/>
      </c>
      <c r="K13" s="48">
        <v>0</v>
      </c>
      <c r="L13" s="18" t="str">
        <f t="shared" ref="L13:L19" si="1">IFERROR(J13-K13,"")</f>
        <v/>
      </c>
      <c r="M13" s="46" t="str">
        <f t="shared" ref="M13:M19" si="2">L13</f>
        <v/>
      </c>
      <c r="N13" s="157">
        <v>0.8</v>
      </c>
      <c r="O13" s="18" t="str">
        <f t="shared" ref="O13:O19" si="3">IF(ROUNDDOWN(MIN(L13,M13)*N13,0)=0,"",ROUNDDOWN(MIN(L13,M13)*N13,0))</f>
        <v/>
      </c>
      <c r="P13" s="470"/>
      <c r="Q13" s="460"/>
      <c r="R13" s="130"/>
      <c r="S13" s="154"/>
      <c r="T13" s="130"/>
      <c r="U13" s="130"/>
      <c r="V13" s="154"/>
    </row>
    <row r="14" spans="2:22" ht="97" customHeight="1">
      <c r="B14" s="463"/>
      <c r="C14" s="330"/>
      <c r="D14" s="331"/>
      <c r="E14" s="318" t="s">
        <v>182</v>
      </c>
      <c r="F14" s="335"/>
      <c r="G14" s="213"/>
      <c r="H14" s="208"/>
      <c r="I14" s="209"/>
      <c r="J14" s="18" t="str">
        <f t="shared" si="0"/>
        <v/>
      </c>
      <c r="K14" s="48">
        <v>0</v>
      </c>
      <c r="L14" s="18" t="str">
        <f t="shared" si="1"/>
        <v/>
      </c>
      <c r="M14" s="46" t="str">
        <f t="shared" si="2"/>
        <v/>
      </c>
      <c r="N14" s="157">
        <v>0.8</v>
      </c>
      <c r="O14" s="18" t="str">
        <f t="shared" si="3"/>
        <v/>
      </c>
      <c r="P14" s="470"/>
      <c r="Q14" s="460"/>
      <c r="R14" s="130"/>
      <c r="S14" s="154"/>
      <c r="T14" s="130"/>
      <c r="U14" s="130"/>
      <c r="V14" s="154"/>
    </row>
    <row r="15" spans="2:22" ht="97" customHeight="1">
      <c r="B15" s="463"/>
      <c r="C15" s="330"/>
      <c r="D15" s="331"/>
      <c r="E15" s="318" t="s">
        <v>182</v>
      </c>
      <c r="F15" s="335"/>
      <c r="G15" s="213"/>
      <c r="H15" s="208"/>
      <c r="I15" s="209"/>
      <c r="J15" s="18" t="str">
        <f t="shared" si="0"/>
        <v/>
      </c>
      <c r="K15" s="48">
        <v>0</v>
      </c>
      <c r="L15" s="18" t="str">
        <f t="shared" si="1"/>
        <v/>
      </c>
      <c r="M15" s="46" t="str">
        <f t="shared" si="2"/>
        <v/>
      </c>
      <c r="N15" s="157">
        <v>0.8</v>
      </c>
      <c r="O15" s="18" t="str">
        <f t="shared" si="3"/>
        <v/>
      </c>
      <c r="P15" s="470"/>
      <c r="Q15" s="460"/>
      <c r="R15" s="130"/>
      <c r="S15" s="154"/>
      <c r="T15" s="130"/>
      <c r="U15" s="130"/>
      <c r="V15" s="154"/>
    </row>
    <row r="16" spans="2:22" ht="97" customHeight="1">
      <c r="B16" s="463"/>
      <c r="C16" s="330"/>
      <c r="D16" s="331"/>
      <c r="E16" s="318" t="s">
        <v>182</v>
      </c>
      <c r="F16" s="335"/>
      <c r="G16" s="213"/>
      <c r="H16" s="208"/>
      <c r="I16" s="209"/>
      <c r="J16" s="18" t="str">
        <f t="shared" si="0"/>
        <v/>
      </c>
      <c r="K16" s="48">
        <v>0</v>
      </c>
      <c r="L16" s="18" t="str">
        <f t="shared" si="1"/>
        <v/>
      </c>
      <c r="M16" s="46" t="str">
        <f t="shared" si="2"/>
        <v/>
      </c>
      <c r="N16" s="157">
        <v>0.8</v>
      </c>
      <c r="O16" s="18" t="str">
        <f t="shared" si="3"/>
        <v/>
      </c>
      <c r="P16" s="470"/>
      <c r="Q16" s="460"/>
      <c r="R16" s="130"/>
      <c r="S16" s="154"/>
      <c r="T16" s="130"/>
      <c r="U16" s="130"/>
      <c r="V16" s="154"/>
    </row>
    <row r="17" spans="2:22" ht="97" customHeight="1">
      <c r="B17" s="463"/>
      <c r="C17" s="330"/>
      <c r="D17" s="331"/>
      <c r="E17" s="318" t="s">
        <v>182</v>
      </c>
      <c r="F17" s="335"/>
      <c r="G17" s="213"/>
      <c r="H17" s="208"/>
      <c r="I17" s="209"/>
      <c r="J17" s="18" t="str">
        <f t="shared" si="0"/>
        <v/>
      </c>
      <c r="K17" s="48">
        <v>0</v>
      </c>
      <c r="L17" s="18" t="str">
        <f t="shared" si="1"/>
        <v/>
      </c>
      <c r="M17" s="46" t="str">
        <f t="shared" si="2"/>
        <v/>
      </c>
      <c r="N17" s="157">
        <v>0.8</v>
      </c>
      <c r="O17" s="18" t="str">
        <f t="shared" si="3"/>
        <v/>
      </c>
      <c r="P17" s="470"/>
      <c r="Q17" s="460"/>
      <c r="R17" s="130"/>
      <c r="S17" s="154"/>
      <c r="T17" s="130"/>
      <c r="U17" s="130"/>
      <c r="V17" s="154"/>
    </row>
    <row r="18" spans="2:22" ht="97" customHeight="1">
      <c r="B18" s="463"/>
      <c r="C18" s="330"/>
      <c r="D18" s="331"/>
      <c r="E18" s="318" t="s">
        <v>182</v>
      </c>
      <c r="F18" s="335"/>
      <c r="G18" s="213"/>
      <c r="H18" s="208"/>
      <c r="I18" s="209"/>
      <c r="J18" s="18" t="str">
        <f t="shared" si="0"/>
        <v/>
      </c>
      <c r="K18" s="48">
        <v>0</v>
      </c>
      <c r="L18" s="18" t="str">
        <f t="shared" si="1"/>
        <v/>
      </c>
      <c r="M18" s="46" t="str">
        <f t="shared" si="2"/>
        <v/>
      </c>
      <c r="N18" s="157">
        <v>0.8</v>
      </c>
      <c r="O18" s="18" t="str">
        <f t="shared" si="3"/>
        <v/>
      </c>
      <c r="P18" s="470"/>
      <c r="Q18" s="460"/>
      <c r="R18" s="130"/>
      <c r="S18" s="154"/>
      <c r="T18" s="130"/>
      <c r="U18" s="130"/>
      <c r="V18" s="154"/>
    </row>
    <row r="19" spans="2:22" ht="97" customHeight="1" thickBot="1">
      <c r="B19" s="463"/>
      <c r="C19" s="332"/>
      <c r="D19" s="333"/>
      <c r="E19" s="319" t="s">
        <v>182</v>
      </c>
      <c r="F19" s="336"/>
      <c r="G19" s="219"/>
      <c r="H19" s="220"/>
      <c r="I19" s="221"/>
      <c r="J19" s="40" t="str">
        <f>IF(H19*I19=0,"",H19*I19)</f>
        <v/>
      </c>
      <c r="K19" s="49">
        <v>0</v>
      </c>
      <c r="L19" s="40" t="str">
        <f t="shared" si="1"/>
        <v/>
      </c>
      <c r="M19" s="337" t="str">
        <f t="shared" si="2"/>
        <v/>
      </c>
      <c r="N19" s="165">
        <v>0.8</v>
      </c>
      <c r="O19" s="19" t="str">
        <f t="shared" si="3"/>
        <v/>
      </c>
      <c r="P19" s="471"/>
      <c r="Q19" s="461"/>
      <c r="R19" s="130"/>
      <c r="S19" s="154"/>
      <c r="T19" s="130"/>
      <c r="U19" s="130"/>
      <c r="V19" s="154"/>
    </row>
    <row r="20" spans="2:22" s="154" customFormat="1" ht="97" customHeight="1" thickTop="1" thickBot="1">
      <c r="B20" s="464"/>
      <c r="C20" s="393" t="s">
        <v>117</v>
      </c>
      <c r="D20" s="394"/>
      <c r="E20" s="394"/>
      <c r="F20" s="394"/>
      <c r="G20" s="395"/>
      <c r="H20" s="288"/>
      <c r="I20" s="41">
        <f>SUM(I12:I19)</f>
        <v>0</v>
      </c>
      <c r="J20" s="41">
        <f>SUM(J12:J19)</f>
        <v>0</v>
      </c>
      <c r="K20" s="41">
        <f>SUM(K12:K19)</f>
        <v>0</v>
      </c>
      <c r="L20" s="41">
        <f>SUM(L12:L19)</f>
        <v>0</v>
      </c>
      <c r="M20" s="41">
        <f>SUM(M12:M19)</f>
        <v>0</v>
      </c>
      <c r="N20" s="169"/>
      <c r="O20" s="320">
        <f>SUM(O12:O19)</f>
        <v>0</v>
      </c>
      <c r="P20" s="20"/>
      <c r="Q20" s="69"/>
      <c r="R20" s="130"/>
      <c r="T20" s="130"/>
      <c r="U20" s="130"/>
    </row>
    <row r="21" spans="2:22" s="182" customFormat="1" ht="97" customHeight="1">
      <c r="B21" s="465" t="s">
        <v>143</v>
      </c>
      <c r="C21" s="194"/>
      <c r="D21" s="193"/>
      <c r="E21" s="151" t="s">
        <v>182</v>
      </c>
      <c r="F21" s="202"/>
      <c r="G21" s="338"/>
      <c r="H21" s="339"/>
      <c r="I21" s="339"/>
      <c r="J21" s="171" t="str">
        <f>IF(H21*I21=0,"",H21*I21)</f>
        <v/>
      </c>
      <c r="K21" s="51">
        <v>0</v>
      </c>
      <c r="L21" s="171" t="str">
        <f>IFERROR(J21-K21,"")</f>
        <v/>
      </c>
      <c r="M21" s="51" t="str">
        <f>L21</f>
        <v/>
      </c>
      <c r="N21" s="173">
        <v>0.8</v>
      </c>
      <c r="O21" s="174" t="str">
        <f>IF(ROUNDDOWN(MIN(L21,M21)*N21,0)=0,"",ROUNDDOWN(MIN(L21,M21)*N21,0))</f>
        <v/>
      </c>
      <c r="P21" s="469"/>
      <c r="Q21" s="459"/>
      <c r="R21" s="130"/>
      <c r="S21" s="154"/>
      <c r="T21" s="130"/>
      <c r="U21" s="130"/>
      <c r="V21" s="154"/>
    </row>
    <row r="22" spans="2:22" s="182" customFormat="1" ht="97" customHeight="1">
      <c r="B22" s="457"/>
      <c r="C22" s="194"/>
      <c r="D22" s="195"/>
      <c r="E22" s="156" t="s">
        <v>182</v>
      </c>
      <c r="F22" s="206"/>
      <c r="G22" s="213"/>
      <c r="H22" s="339"/>
      <c r="I22" s="339"/>
      <c r="J22" s="171" t="str">
        <f t="shared" ref="J22:J28" si="4">IF(H22*I22=0,"",H22*I22)</f>
        <v/>
      </c>
      <c r="K22" s="51">
        <v>0</v>
      </c>
      <c r="L22" s="171" t="str">
        <f t="shared" ref="L22:L28" si="5">IFERROR(J22-K22,"")</f>
        <v/>
      </c>
      <c r="M22" s="51" t="str">
        <f t="shared" ref="M22:M28" si="6">L22</f>
        <v/>
      </c>
      <c r="N22" s="173">
        <v>0.8</v>
      </c>
      <c r="O22" s="174" t="str">
        <f t="shared" ref="O22:O28" si="7">IF(ROUNDDOWN(MIN(L22,M22)*N22,0)=0,"",ROUNDDOWN(MIN(L22,M22)*N22,0))</f>
        <v/>
      </c>
      <c r="P22" s="470"/>
      <c r="Q22" s="460"/>
      <c r="R22" s="130"/>
      <c r="S22" s="154"/>
      <c r="T22" s="130"/>
      <c r="U22" s="130"/>
      <c r="V22" s="154"/>
    </row>
    <row r="23" spans="2:22" s="182" customFormat="1" ht="97" customHeight="1">
      <c r="B23" s="457"/>
      <c r="C23" s="194"/>
      <c r="D23" s="195"/>
      <c r="E23" s="156" t="s">
        <v>182</v>
      </c>
      <c r="F23" s="206"/>
      <c r="G23" s="213"/>
      <c r="H23" s="339"/>
      <c r="I23" s="339"/>
      <c r="J23" s="171" t="str">
        <f t="shared" si="4"/>
        <v/>
      </c>
      <c r="K23" s="51">
        <v>0</v>
      </c>
      <c r="L23" s="171" t="str">
        <f t="shared" si="5"/>
        <v/>
      </c>
      <c r="M23" s="51" t="str">
        <f t="shared" si="6"/>
        <v/>
      </c>
      <c r="N23" s="173">
        <v>0.8</v>
      </c>
      <c r="O23" s="174" t="str">
        <f t="shared" si="7"/>
        <v/>
      </c>
      <c r="P23" s="470"/>
      <c r="Q23" s="460"/>
      <c r="R23" s="130"/>
      <c r="S23" s="154"/>
      <c r="T23" s="130"/>
      <c r="U23" s="130"/>
      <c r="V23" s="154"/>
    </row>
    <row r="24" spans="2:22" s="182" customFormat="1" ht="97" customHeight="1">
      <c r="B24" s="457"/>
      <c r="C24" s="194"/>
      <c r="D24" s="195"/>
      <c r="E24" s="156" t="s">
        <v>182</v>
      </c>
      <c r="F24" s="206"/>
      <c r="G24" s="213"/>
      <c r="H24" s="339"/>
      <c r="I24" s="339"/>
      <c r="J24" s="171" t="str">
        <f t="shared" si="4"/>
        <v/>
      </c>
      <c r="K24" s="51">
        <v>0</v>
      </c>
      <c r="L24" s="171" t="str">
        <f t="shared" si="5"/>
        <v/>
      </c>
      <c r="M24" s="51" t="str">
        <f t="shared" si="6"/>
        <v/>
      </c>
      <c r="N24" s="173">
        <v>0.8</v>
      </c>
      <c r="O24" s="174" t="str">
        <f t="shared" si="7"/>
        <v/>
      </c>
      <c r="P24" s="470"/>
      <c r="Q24" s="460"/>
      <c r="R24" s="130"/>
      <c r="S24" s="154"/>
      <c r="T24" s="130"/>
      <c r="U24" s="130"/>
      <c r="V24" s="154"/>
    </row>
    <row r="25" spans="2:22" s="182" customFormat="1" ht="97" customHeight="1">
      <c r="B25" s="457"/>
      <c r="C25" s="194"/>
      <c r="D25" s="195"/>
      <c r="E25" s="156" t="s">
        <v>182</v>
      </c>
      <c r="F25" s="206"/>
      <c r="G25" s="213"/>
      <c r="H25" s="339"/>
      <c r="I25" s="339"/>
      <c r="J25" s="171" t="str">
        <f t="shared" si="4"/>
        <v/>
      </c>
      <c r="K25" s="51">
        <v>0</v>
      </c>
      <c r="L25" s="171" t="str">
        <f t="shared" si="5"/>
        <v/>
      </c>
      <c r="M25" s="51" t="str">
        <f t="shared" si="6"/>
        <v/>
      </c>
      <c r="N25" s="173">
        <v>0.8</v>
      </c>
      <c r="O25" s="174" t="str">
        <f t="shared" si="7"/>
        <v/>
      </c>
      <c r="P25" s="470"/>
      <c r="Q25" s="460"/>
      <c r="R25" s="130"/>
      <c r="S25" s="154"/>
      <c r="T25" s="130"/>
      <c r="U25" s="130"/>
      <c r="V25" s="154"/>
    </row>
    <row r="26" spans="2:22" s="182" customFormat="1" ht="97" customHeight="1">
      <c r="B26" s="457"/>
      <c r="C26" s="196"/>
      <c r="D26" s="197"/>
      <c r="E26" s="321" t="s">
        <v>182</v>
      </c>
      <c r="F26" s="212"/>
      <c r="G26" s="213"/>
      <c r="H26" s="208"/>
      <c r="I26" s="208"/>
      <c r="J26" s="171" t="str">
        <f t="shared" si="4"/>
        <v/>
      </c>
      <c r="K26" s="46">
        <v>0</v>
      </c>
      <c r="L26" s="171" t="str">
        <f t="shared" si="5"/>
        <v/>
      </c>
      <c r="M26" s="51" t="str">
        <f t="shared" si="6"/>
        <v/>
      </c>
      <c r="N26" s="173">
        <v>0.8</v>
      </c>
      <c r="O26" s="174" t="str">
        <f t="shared" si="7"/>
        <v/>
      </c>
      <c r="P26" s="470"/>
      <c r="Q26" s="460"/>
      <c r="R26" s="130"/>
      <c r="S26" s="154"/>
      <c r="T26" s="130"/>
      <c r="U26" s="130"/>
      <c r="V26" s="154"/>
    </row>
    <row r="27" spans="2:22" s="182" customFormat="1" ht="97" customHeight="1">
      <c r="B27" s="457"/>
      <c r="C27" s="196"/>
      <c r="D27" s="197"/>
      <c r="E27" s="321" t="s">
        <v>182</v>
      </c>
      <c r="F27" s="212"/>
      <c r="G27" s="213"/>
      <c r="H27" s="208"/>
      <c r="I27" s="208"/>
      <c r="J27" s="171" t="str">
        <f t="shared" si="4"/>
        <v/>
      </c>
      <c r="K27" s="46">
        <v>0</v>
      </c>
      <c r="L27" s="171" t="str">
        <f t="shared" si="5"/>
        <v/>
      </c>
      <c r="M27" s="51" t="str">
        <f t="shared" si="6"/>
        <v/>
      </c>
      <c r="N27" s="173">
        <v>0.8</v>
      </c>
      <c r="O27" s="174" t="str">
        <f t="shared" si="7"/>
        <v/>
      </c>
      <c r="P27" s="470"/>
      <c r="Q27" s="460"/>
      <c r="R27" s="130"/>
      <c r="S27" s="154"/>
      <c r="T27" s="130"/>
      <c r="U27" s="130"/>
      <c r="V27" s="154"/>
    </row>
    <row r="28" spans="2:22" s="182" customFormat="1" ht="97" customHeight="1" thickBot="1">
      <c r="B28" s="457"/>
      <c r="C28" s="198"/>
      <c r="D28" s="201"/>
      <c r="E28" s="164" t="s">
        <v>182</v>
      </c>
      <c r="F28" s="218"/>
      <c r="G28" s="207"/>
      <c r="H28" s="216"/>
      <c r="I28" s="216"/>
      <c r="J28" s="171" t="str">
        <f t="shared" si="4"/>
        <v/>
      </c>
      <c r="K28" s="65">
        <v>0</v>
      </c>
      <c r="L28" s="171" t="str">
        <f t="shared" si="5"/>
        <v/>
      </c>
      <c r="M28" s="51" t="str">
        <f t="shared" si="6"/>
        <v/>
      </c>
      <c r="N28" s="162">
        <v>0.8</v>
      </c>
      <c r="O28" s="19" t="str">
        <f t="shared" si="7"/>
        <v/>
      </c>
      <c r="P28" s="471"/>
      <c r="Q28" s="461"/>
      <c r="R28" s="130"/>
      <c r="S28" s="154"/>
      <c r="T28" s="130"/>
      <c r="U28" s="130"/>
      <c r="V28" s="154"/>
    </row>
    <row r="29" spans="2:22" s="182" customFormat="1" ht="97" customHeight="1" thickTop="1" thickBot="1">
      <c r="B29" s="466"/>
      <c r="C29" s="394" t="s">
        <v>119</v>
      </c>
      <c r="D29" s="394"/>
      <c r="E29" s="394"/>
      <c r="F29" s="394"/>
      <c r="G29" s="395"/>
      <c r="H29" s="288"/>
      <c r="I29" s="322">
        <f>SUM(I21:I28)</f>
        <v>0</v>
      </c>
      <c r="J29" s="322">
        <f t="shared" ref="J29:M29" si="8">SUM(J21:J28)</f>
        <v>0</v>
      </c>
      <c r="K29" s="322">
        <f t="shared" si="8"/>
        <v>0</v>
      </c>
      <c r="L29" s="322">
        <f t="shared" si="8"/>
        <v>0</v>
      </c>
      <c r="M29" s="322">
        <f t="shared" si="8"/>
        <v>0</v>
      </c>
      <c r="N29" s="169"/>
      <c r="O29" s="320">
        <f>SUM(O21:O28)</f>
        <v>0</v>
      </c>
      <c r="P29" s="20"/>
      <c r="Q29" s="69"/>
      <c r="R29" s="130"/>
      <c r="S29" s="154"/>
      <c r="T29" s="130"/>
      <c r="U29" s="130"/>
      <c r="V29" s="154"/>
    </row>
    <row r="30" spans="2:22" s="182" customFormat="1" ht="97" customHeight="1">
      <c r="B30" s="457" t="s">
        <v>118</v>
      </c>
      <c r="C30" s="414"/>
      <c r="D30" s="453"/>
      <c r="E30" s="453"/>
      <c r="F30" s="453"/>
      <c r="G30" s="415"/>
      <c r="H30" s="340"/>
      <c r="I30" s="340"/>
      <c r="J30" s="21" t="str">
        <f>IF(H30*I30=0,"",H30*I30)</f>
        <v/>
      </c>
      <c r="K30" s="47">
        <v>0</v>
      </c>
      <c r="L30" s="21" t="str">
        <f>IFERROR(J30-K30,"")</f>
        <v/>
      </c>
      <c r="M30" s="47" t="str">
        <f>L30</f>
        <v/>
      </c>
      <c r="N30" s="173">
        <v>0.8</v>
      </c>
      <c r="O30" s="174" t="str">
        <f>IF(ROUNDDOWN(MIN(L30,M30)*N30,0)=0,"",ROUNDDOWN(MIN(L30:M30)*N30,0))</f>
        <v/>
      </c>
      <c r="P30" s="454"/>
      <c r="Q30" s="459"/>
      <c r="R30" s="130"/>
      <c r="S30" s="154"/>
      <c r="T30" s="130"/>
      <c r="U30" s="130"/>
      <c r="V30" s="154"/>
    </row>
    <row r="31" spans="2:22" s="182" customFormat="1" ht="97" customHeight="1">
      <c r="B31" s="457"/>
      <c r="C31" s="368"/>
      <c r="D31" s="369"/>
      <c r="E31" s="369"/>
      <c r="F31" s="369"/>
      <c r="G31" s="370"/>
      <c r="H31" s="208"/>
      <c r="I31" s="208"/>
      <c r="J31" s="18" t="str">
        <f t="shared" ref="J31:J40" si="9">IF(H31*I31=0,"",H31*I31)</f>
        <v/>
      </c>
      <c r="K31" s="46">
        <v>0</v>
      </c>
      <c r="L31" s="18" t="str">
        <f t="shared" ref="L31:L40" si="10">IFERROR(J31-K31,"")</f>
        <v/>
      </c>
      <c r="M31" s="46" t="str">
        <f t="shared" ref="M31:M40" si="11">L31</f>
        <v/>
      </c>
      <c r="N31" s="173">
        <v>0.8</v>
      </c>
      <c r="O31" s="174" t="str">
        <f t="shared" ref="O31:O40" si="12">IF(ROUNDDOWN(MIN(L31,M31)*N31,0)=0,"",ROUNDDOWN(MIN(L31:M31)*N31,0))</f>
        <v/>
      </c>
      <c r="P31" s="455"/>
      <c r="Q31" s="460"/>
      <c r="R31" s="130"/>
      <c r="S31" s="154"/>
      <c r="T31" s="130"/>
      <c r="U31" s="130"/>
      <c r="V31" s="154"/>
    </row>
    <row r="32" spans="2:22" s="182" customFormat="1" ht="97" customHeight="1">
      <c r="B32" s="457"/>
      <c r="C32" s="368"/>
      <c r="D32" s="369"/>
      <c r="E32" s="369"/>
      <c r="F32" s="369"/>
      <c r="G32" s="370"/>
      <c r="H32" s="208"/>
      <c r="I32" s="208"/>
      <c r="J32" s="18" t="str">
        <f t="shared" si="9"/>
        <v/>
      </c>
      <c r="K32" s="46">
        <v>0</v>
      </c>
      <c r="L32" s="18" t="str">
        <f t="shared" si="10"/>
        <v/>
      </c>
      <c r="M32" s="46" t="str">
        <f t="shared" si="11"/>
        <v/>
      </c>
      <c r="N32" s="173">
        <v>0.8</v>
      </c>
      <c r="O32" s="174" t="str">
        <f t="shared" si="12"/>
        <v/>
      </c>
      <c r="P32" s="455"/>
      <c r="Q32" s="460"/>
      <c r="R32" s="130"/>
      <c r="S32" s="154"/>
      <c r="T32" s="130"/>
      <c r="U32" s="130"/>
      <c r="V32" s="154"/>
    </row>
    <row r="33" spans="1:22" s="182" customFormat="1" ht="97" customHeight="1">
      <c r="B33" s="457"/>
      <c r="C33" s="368"/>
      <c r="D33" s="369"/>
      <c r="E33" s="369"/>
      <c r="F33" s="369"/>
      <c r="G33" s="370"/>
      <c r="H33" s="208"/>
      <c r="I33" s="208"/>
      <c r="J33" s="18" t="str">
        <f t="shared" si="9"/>
        <v/>
      </c>
      <c r="K33" s="46">
        <v>0</v>
      </c>
      <c r="L33" s="18" t="str">
        <f t="shared" si="10"/>
        <v/>
      </c>
      <c r="M33" s="46" t="str">
        <f t="shared" si="11"/>
        <v/>
      </c>
      <c r="N33" s="173">
        <v>0.8</v>
      </c>
      <c r="O33" s="174" t="str">
        <f t="shared" si="12"/>
        <v/>
      </c>
      <c r="P33" s="455"/>
      <c r="Q33" s="460"/>
      <c r="R33" s="130"/>
      <c r="S33" s="154"/>
      <c r="T33" s="130"/>
      <c r="U33" s="130"/>
      <c r="V33" s="154"/>
    </row>
    <row r="34" spans="1:22" s="182" customFormat="1" ht="97" customHeight="1">
      <c r="B34" s="457"/>
      <c r="C34" s="368"/>
      <c r="D34" s="369"/>
      <c r="E34" s="369"/>
      <c r="F34" s="369"/>
      <c r="G34" s="370"/>
      <c r="H34" s="208"/>
      <c r="I34" s="208"/>
      <c r="J34" s="18" t="str">
        <f t="shared" si="9"/>
        <v/>
      </c>
      <c r="K34" s="46">
        <v>0</v>
      </c>
      <c r="L34" s="18" t="str">
        <f t="shared" si="10"/>
        <v/>
      </c>
      <c r="M34" s="46" t="str">
        <f t="shared" si="11"/>
        <v/>
      </c>
      <c r="N34" s="173">
        <v>0.8</v>
      </c>
      <c r="O34" s="174" t="str">
        <f t="shared" si="12"/>
        <v/>
      </c>
      <c r="P34" s="455"/>
      <c r="Q34" s="460"/>
      <c r="R34" s="130"/>
      <c r="S34" s="154"/>
      <c r="T34" s="130"/>
      <c r="U34" s="130"/>
      <c r="V34" s="154"/>
    </row>
    <row r="35" spans="1:22" s="182" customFormat="1" ht="97" customHeight="1">
      <c r="B35" s="457"/>
      <c r="C35" s="368"/>
      <c r="D35" s="369"/>
      <c r="E35" s="369"/>
      <c r="F35" s="369"/>
      <c r="G35" s="370"/>
      <c r="H35" s="208"/>
      <c r="I35" s="208"/>
      <c r="J35" s="18" t="str">
        <f t="shared" si="9"/>
        <v/>
      </c>
      <c r="K35" s="46">
        <v>0</v>
      </c>
      <c r="L35" s="18" t="str">
        <f t="shared" si="10"/>
        <v/>
      </c>
      <c r="M35" s="46" t="str">
        <f t="shared" si="11"/>
        <v/>
      </c>
      <c r="N35" s="173">
        <v>0.8</v>
      </c>
      <c r="O35" s="174" t="str">
        <f t="shared" si="12"/>
        <v/>
      </c>
      <c r="P35" s="455"/>
      <c r="Q35" s="460"/>
      <c r="R35" s="130"/>
      <c r="S35" s="154"/>
      <c r="T35" s="130"/>
      <c r="U35" s="130"/>
      <c r="V35" s="154"/>
    </row>
    <row r="36" spans="1:22" s="182" customFormat="1" ht="97" customHeight="1">
      <c r="B36" s="457"/>
      <c r="C36" s="368"/>
      <c r="D36" s="369"/>
      <c r="E36" s="369"/>
      <c r="F36" s="369"/>
      <c r="G36" s="370"/>
      <c r="H36" s="208"/>
      <c r="I36" s="208"/>
      <c r="J36" s="18" t="str">
        <f t="shared" si="9"/>
        <v/>
      </c>
      <c r="K36" s="46">
        <v>0</v>
      </c>
      <c r="L36" s="18" t="str">
        <f t="shared" si="10"/>
        <v/>
      </c>
      <c r="M36" s="46" t="str">
        <f t="shared" si="11"/>
        <v/>
      </c>
      <c r="N36" s="173">
        <v>0.8</v>
      </c>
      <c r="O36" s="174" t="str">
        <f t="shared" si="12"/>
        <v/>
      </c>
      <c r="P36" s="455"/>
      <c r="Q36" s="460"/>
      <c r="R36" s="130"/>
      <c r="S36" s="154"/>
      <c r="T36" s="130"/>
      <c r="U36" s="130"/>
      <c r="V36" s="154"/>
    </row>
    <row r="37" spans="1:22" s="182" customFormat="1" ht="97" customHeight="1">
      <c r="A37" s="182" t="s">
        <v>144</v>
      </c>
      <c r="B37" s="457"/>
      <c r="C37" s="368"/>
      <c r="D37" s="369"/>
      <c r="E37" s="369"/>
      <c r="F37" s="369"/>
      <c r="G37" s="370"/>
      <c r="H37" s="208"/>
      <c r="I37" s="208"/>
      <c r="J37" s="18" t="str">
        <f t="shared" si="9"/>
        <v/>
      </c>
      <c r="K37" s="46">
        <v>0</v>
      </c>
      <c r="L37" s="18" t="str">
        <f t="shared" si="10"/>
        <v/>
      </c>
      <c r="M37" s="46" t="str">
        <f t="shared" si="11"/>
        <v/>
      </c>
      <c r="N37" s="173">
        <v>0.8</v>
      </c>
      <c r="O37" s="174" t="str">
        <f t="shared" si="12"/>
        <v/>
      </c>
      <c r="P37" s="455"/>
      <c r="Q37" s="460"/>
      <c r="R37" s="130"/>
      <c r="S37" s="154"/>
      <c r="T37" s="130"/>
      <c r="U37" s="130"/>
      <c r="V37" s="154"/>
    </row>
    <row r="38" spans="1:22" s="182" customFormat="1" ht="97" customHeight="1">
      <c r="B38" s="457"/>
      <c r="C38" s="368"/>
      <c r="D38" s="369"/>
      <c r="E38" s="369"/>
      <c r="F38" s="369"/>
      <c r="G38" s="370"/>
      <c r="H38" s="340"/>
      <c r="I38" s="340"/>
      <c r="J38" s="18" t="str">
        <f t="shared" si="9"/>
        <v/>
      </c>
      <c r="K38" s="47">
        <v>0</v>
      </c>
      <c r="L38" s="18" t="str">
        <f t="shared" si="10"/>
        <v/>
      </c>
      <c r="M38" s="46" t="str">
        <f t="shared" si="11"/>
        <v/>
      </c>
      <c r="N38" s="173">
        <v>0.8</v>
      </c>
      <c r="O38" s="174" t="str">
        <f t="shared" si="12"/>
        <v/>
      </c>
      <c r="P38" s="455"/>
      <c r="Q38" s="460"/>
      <c r="R38" s="130"/>
      <c r="S38" s="154"/>
      <c r="T38" s="130"/>
      <c r="U38" s="130"/>
      <c r="V38" s="154"/>
    </row>
    <row r="39" spans="1:22" s="182" customFormat="1" ht="97" customHeight="1">
      <c r="B39" s="457"/>
      <c r="C39" s="368"/>
      <c r="D39" s="369"/>
      <c r="E39" s="369"/>
      <c r="F39" s="369"/>
      <c r="G39" s="370"/>
      <c r="H39" s="228"/>
      <c r="I39" s="228"/>
      <c r="J39" s="18" t="str">
        <f t="shared" si="9"/>
        <v/>
      </c>
      <c r="K39" s="48">
        <v>0</v>
      </c>
      <c r="L39" s="18" t="str">
        <f t="shared" si="10"/>
        <v/>
      </c>
      <c r="M39" s="46" t="str">
        <f t="shared" si="11"/>
        <v/>
      </c>
      <c r="N39" s="173">
        <v>0.8</v>
      </c>
      <c r="O39" s="174" t="str">
        <f t="shared" si="12"/>
        <v/>
      </c>
      <c r="P39" s="455"/>
      <c r="Q39" s="460"/>
      <c r="R39" s="130"/>
      <c r="S39" s="154"/>
      <c r="T39" s="130"/>
      <c r="U39" s="130"/>
      <c r="V39" s="154"/>
    </row>
    <row r="40" spans="1:22" s="182" customFormat="1" ht="97" customHeight="1" thickBot="1">
      <c r="B40" s="457"/>
      <c r="C40" s="371"/>
      <c r="D40" s="372"/>
      <c r="E40" s="372"/>
      <c r="F40" s="372"/>
      <c r="G40" s="373"/>
      <c r="H40" s="220"/>
      <c r="I40" s="220"/>
      <c r="J40" s="19" t="str">
        <f t="shared" si="9"/>
        <v/>
      </c>
      <c r="K40" s="49">
        <v>0</v>
      </c>
      <c r="L40" s="19" t="str">
        <f t="shared" si="10"/>
        <v/>
      </c>
      <c r="M40" s="47" t="str">
        <f t="shared" si="11"/>
        <v/>
      </c>
      <c r="N40" s="173">
        <v>0.8</v>
      </c>
      <c r="O40" s="19" t="str">
        <f t="shared" si="12"/>
        <v/>
      </c>
      <c r="P40" s="456"/>
      <c r="Q40" s="461"/>
      <c r="R40" s="130"/>
      <c r="S40" s="154"/>
      <c r="T40" s="130"/>
      <c r="U40" s="130"/>
      <c r="V40" s="154"/>
    </row>
    <row r="41" spans="1:22" s="182" customFormat="1" ht="97" customHeight="1" thickTop="1" thickBot="1">
      <c r="B41" s="458"/>
      <c r="C41" s="451" t="s">
        <v>145</v>
      </c>
      <c r="D41" s="451"/>
      <c r="E41" s="451"/>
      <c r="F41" s="451"/>
      <c r="G41" s="452"/>
      <c r="H41" s="323"/>
      <c r="I41" s="324">
        <f>SUM(I30:I40)</f>
        <v>0</v>
      </c>
      <c r="J41" s="324">
        <f t="shared" ref="J41:M41" si="13">SUM(J30:J40)</f>
        <v>0</v>
      </c>
      <c r="K41" s="324">
        <f t="shared" si="13"/>
        <v>0</v>
      </c>
      <c r="L41" s="324">
        <f t="shared" si="13"/>
        <v>0</v>
      </c>
      <c r="M41" s="325">
        <f t="shared" si="13"/>
        <v>0</v>
      </c>
      <c r="N41" s="176"/>
      <c r="O41" s="54">
        <f>SUM(O30:O40)</f>
        <v>0</v>
      </c>
      <c r="P41" s="22"/>
      <c r="Q41" s="70"/>
      <c r="R41" s="130"/>
      <c r="S41" s="154"/>
      <c r="T41" s="130"/>
      <c r="U41" s="130"/>
      <c r="V41" s="154"/>
    </row>
    <row r="42" spans="1:22" s="182" customFormat="1" ht="97" customHeight="1" thickTop="1" thickBot="1">
      <c r="B42" s="374" t="s">
        <v>146</v>
      </c>
      <c r="C42" s="375"/>
      <c r="D42" s="375"/>
      <c r="E42" s="375"/>
      <c r="F42" s="375"/>
      <c r="G42" s="376"/>
      <c r="H42" s="326"/>
      <c r="I42" s="168">
        <f>SUM(I20,I29,I41)</f>
        <v>0</v>
      </c>
      <c r="J42" s="168">
        <f>SUM(J20,J29,J41)</f>
        <v>0</v>
      </c>
      <c r="K42" s="168">
        <f>SUM(K20,K29,K41)</f>
        <v>0</v>
      </c>
      <c r="L42" s="168">
        <f>SUM(L20,L29,L41)</f>
        <v>0</v>
      </c>
      <c r="M42" s="168">
        <f>SUM(M20,M29,M41)</f>
        <v>0</v>
      </c>
      <c r="N42" s="169"/>
      <c r="O42" s="41">
        <f>SUM(O20,O29,O41)</f>
        <v>0</v>
      </c>
      <c r="P42" s="41">
        <v>7000000</v>
      </c>
      <c r="Q42" s="327">
        <f>MIN(O42,P42)</f>
        <v>0</v>
      </c>
      <c r="R42" s="130"/>
      <c r="S42" s="154"/>
      <c r="T42" s="130"/>
      <c r="U42" s="130"/>
      <c r="V42" s="154"/>
    </row>
    <row r="43" spans="1:22" ht="39" customHeight="1">
      <c r="B43" s="184"/>
      <c r="C43" s="184"/>
      <c r="D43" s="184"/>
      <c r="E43" s="184"/>
      <c r="F43" s="184"/>
      <c r="G43" s="184"/>
      <c r="H43" s="184"/>
      <c r="I43" s="184"/>
      <c r="J43" s="184"/>
      <c r="K43" s="184"/>
      <c r="L43" s="184"/>
      <c r="M43" s="184"/>
      <c r="N43" s="189"/>
      <c r="O43" s="184"/>
      <c r="P43" s="184"/>
      <c r="Q43" s="184"/>
      <c r="R43" s="190"/>
      <c r="T43" s="191"/>
      <c r="U43" s="191"/>
    </row>
    <row r="44" spans="1:22" ht="39" customHeight="1">
      <c r="B44" s="190"/>
      <c r="C44" s="190"/>
      <c r="D44" s="190"/>
      <c r="E44" s="190"/>
      <c r="F44" s="190"/>
      <c r="G44" s="190"/>
      <c r="H44" s="190"/>
      <c r="I44" s="190"/>
      <c r="J44" s="190"/>
      <c r="K44" s="190"/>
      <c r="L44" s="190"/>
      <c r="M44" s="190"/>
      <c r="N44" s="120"/>
      <c r="O44" s="190"/>
      <c r="P44" s="190"/>
      <c r="Q44" s="190"/>
      <c r="R44" s="190"/>
      <c r="T44" s="190"/>
      <c r="U44" s="191"/>
    </row>
    <row r="45" spans="1:22" ht="39" customHeight="1">
      <c r="B45" s="190"/>
      <c r="C45" s="190"/>
      <c r="D45" s="190"/>
      <c r="E45" s="190"/>
      <c r="F45" s="190"/>
      <c r="G45" s="190"/>
      <c r="H45" s="190"/>
      <c r="I45" s="190"/>
      <c r="J45" s="190"/>
      <c r="K45" s="190"/>
      <c r="L45" s="190"/>
      <c r="M45" s="190"/>
      <c r="N45" s="120"/>
      <c r="O45" s="190"/>
      <c r="P45" s="190"/>
      <c r="Q45" s="190"/>
      <c r="R45" s="190"/>
      <c r="T45" s="190"/>
      <c r="U45" s="190"/>
      <c r="V45" s="191"/>
    </row>
    <row r="46" spans="1:22" s="191" customFormat="1" ht="39" customHeight="1">
      <c r="B46" s="190"/>
      <c r="C46" s="190"/>
      <c r="D46" s="190"/>
      <c r="E46" s="190"/>
      <c r="F46" s="190"/>
      <c r="G46" s="190"/>
      <c r="H46" s="190"/>
      <c r="I46" s="190"/>
      <c r="J46" s="190"/>
      <c r="K46" s="190"/>
      <c r="L46" s="190"/>
      <c r="M46" s="190"/>
      <c r="N46" s="120"/>
      <c r="O46" s="190"/>
      <c r="P46" s="190"/>
      <c r="Q46" s="190"/>
      <c r="R46" s="190"/>
      <c r="T46" s="190"/>
      <c r="U46" s="190"/>
      <c r="V46" s="190"/>
    </row>
    <row r="47" spans="1:22" s="190" customFormat="1" ht="39" customHeight="1">
      <c r="N47" s="120"/>
    </row>
    <row r="48" spans="1:22" s="190" customFormat="1" ht="39" customHeight="1">
      <c r="N48" s="120"/>
    </row>
    <row r="49" spans="2:18" s="190" customFormat="1" ht="39" customHeight="1">
      <c r="N49" s="120"/>
    </row>
    <row r="50" spans="2:18" s="190" customFormat="1" ht="39" customHeight="1">
      <c r="N50" s="120"/>
    </row>
    <row r="51" spans="2:18" s="190" customFormat="1" ht="39" customHeight="1">
      <c r="N51" s="120"/>
    </row>
    <row r="52" spans="2:18" s="190" customFormat="1" ht="39" customHeight="1">
      <c r="N52" s="120"/>
    </row>
    <row r="53" spans="2:18" s="190" customFormat="1" ht="39" customHeight="1">
      <c r="N53" s="120"/>
    </row>
    <row r="54" spans="2:18" s="190" customFormat="1" ht="39" customHeight="1">
      <c r="N54" s="120"/>
    </row>
    <row r="55" spans="2:18" s="190" customFormat="1" ht="39" customHeight="1">
      <c r="N55" s="120"/>
    </row>
    <row r="56" spans="2:18" s="190" customFormat="1" ht="30" customHeight="1">
      <c r="N56" s="120"/>
    </row>
    <row r="57" spans="2:18" s="190" customFormat="1" ht="30" customHeight="1">
      <c r="N57" s="120"/>
    </row>
    <row r="58" spans="2:18" s="190" customFormat="1" ht="30" customHeight="1">
      <c r="C58" s="119"/>
      <c r="D58" s="119"/>
      <c r="E58" s="119"/>
      <c r="F58" s="119"/>
      <c r="N58" s="120"/>
    </row>
    <row r="59" spans="2:18" s="190" customFormat="1" ht="36.75" customHeight="1">
      <c r="C59" s="119"/>
      <c r="D59" s="119"/>
      <c r="E59" s="119"/>
      <c r="F59" s="119"/>
      <c r="N59" s="120"/>
    </row>
    <row r="60" spans="2:18" s="190" customFormat="1" ht="23.5">
      <c r="C60" s="119"/>
      <c r="D60" s="119"/>
      <c r="E60" s="119"/>
      <c r="F60" s="119"/>
      <c r="N60" s="120"/>
    </row>
    <row r="61" spans="2:18" s="190" customFormat="1" ht="23.5">
      <c r="C61" s="119"/>
      <c r="D61" s="119"/>
      <c r="E61" s="119"/>
      <c r="F61" s="119"/>
      <c r="N61" s="120"/>
    </row>
    <row r="62" spans="2:18" s="190" customFormat="1" ht="20.149999999999999" customHeight="1">
      <c r="C62" s="119"/>
      <c r="D62" s="119"/>
      <c r="E62" s="119"/>
      <c r="F62" s="119"/>
      <c r="G62" s="119"/>
      <c r="H62" s="119"/>
      <c r="I62" s="119"/>
      <c r="N62" s="120"/>
    </row>
    <row r="63" spans="2:18" s="190" customFormat="1" ht="20.149999999999999" customHeight="1">
      <c r="B63" s="119"/>
      <c r="C63" s="119"/>
      <c r="D63" s="119"/>
      <c r="E63" s="119"/>
      <c r="F63" s="119"/>
      <c r="G63" s="119"/>
      <c r="H63" s="119"/>
      <c r="I63" s="119"/>
      <c r="J63" s="119"/>
      <c r="K63" s="119"/>
      <c r="L63" s="119"/>
      <c r="M63" s="119"/>
      <c r="N63" s="307"/>
      <c r="O63" s="119"/>
      <c r="P63" s="119"/>
      <c r="Q63" s="119"/>
      <c r="R63" s="119"/>
    </row>
    <row r="64" spans="2:18" s="190" customFormat="1" ht="20.149999999999999" customHeight="1">
      <c r="B64" s="119"/>
      <c r="C64" s="119"/>
      <c r="D64" s="119"/>
      <c r="E64" s="119"/>
      <c r="F64" s="119"/>
      <c r="G64" s="119"/>
      <c r="H64" s="119"/>
      <c r="I64" s="119"/>
      <c r="J64" s="119"/>
      <c r="K64" s="119"/>
      <c r="L64" s="119"/>
      <c r="M64" s="119"/>
      <c r="N64" s="307"/>
      <c r="O64" s="119"/>
      <c r="P64" s="119"/>
      <c r="Q64" s="119"/>
      <c r="R64" s="119"/>
    </row>
    <row r="65" spans="2:22" s="190" customFormat="1" ht="23.5">
      <c r="B65" s="119"/>
      <c r="C65" s="119"/>
      <c r="D65" s="119"/>
      <c r="E65" s="119"/>
      <c r="F65" s="119"/>
      <c r="G65" s="119"/>
      <c r="H65" s="119"/>
      <c r="I65" s="119"/>
      <c r="J65" s="119"/>
      <c r="K65" s="119"/>
      <c r="L65" s="119"/>
      <c r="M65" s="119"/>
      <c r="N65" s="307"/>
      <c r="O65" s="119"/>
      <c r="P65" s="119"/>
      <c r="Q65" s="119"/>
      <c r="R65" s="119"/>
      <c r="T65" s="119"/>
    </row>
    <row r="66" spans="2:22" s="190" customFormat="1" ht="23.5">
      <c r="B66" s="119"/>
      <c r="C66" s="119"/>
      <c r="D66" s="119"/>
      <c r="E66" s="119"/>
      <c r="F66" s="119"/>
      <c r="G66" s="119"/>
      <c r="H66" s="119"/>
      <c r="I66" s="119"/>
      <c r="J66" s="119"/>
      <c r="K66" s="119"/>
      <c r="L66" s="119"/>
      <c r="M66" s="119"/>
      <c r="N66" s="307"/>
      <c r="O66" s="119"/>
      <c r="P66" s="119"/>
      <c r="Q66" s="119"/>
      <c r="R66" s="119"/>
      <c r="T66" s="119"/>
    </row>
    <row r="67" spans="2:22" s="190" customFormat="1" ht="16.5" customHeight="1">
      <c r="B67" s="119"/>
      <c r="C67" s="119"/>
      <c r="D67" s="119"/>
      <c r="E67" s="119"/>
      <c r="F67" s="119"/>
      <c r="G67" s="119"/>
      <c r="H67" s="119"/>
      <c r="I67" s="119"/>
      <c r="J67" s="119"/>
      <c r="K67" s="119"/>
      <c r="L67" s="119"/>
      <c r="M67" s="119"/>
      <c r="N67" s="307"/>
      <c r="O67" s="119"/>
      <c r="P67" s="119"/>
      <c r="Q67" s="119"/>
      <c r="R67" s="119"/>
      <c r="T67" s="119"/>
      <c r="U67" s="119"/>
    </row>
    <row r="68" spans="2:22" s="190" customFormat="1" ht="23.5">
      <c r="B68" s="119"/>
      <c r="C68" s="119"/>
      <c r="D68" s="119"/>
      <c r="E68" s="119"/>
      <c r="F68" s="119"/>
      <c r="G68" s="119"/>
      <c r="H68" s="119"/>
      <c r="I68" s="119"/>
      <c r="J68" s="119"/>
      <c r="K68" s="119"/>
      <c r="L68" s="119"/>
      <c r="M68" s="119"/>
      <c r="N68" s="307"/>
      <c r="O68" s="119"/>
      <c r="P68" s="119"/>
      <c r="Q68" s="119"/>
      <c r="R68" s="119"/>
      <c r="T68" s="119"/>
      <c r="U68" s="119"/>
      <c r="V68" s="119"/>
    </row>
  </sheetData>
  <sheetProtection sheet="1" objects="1" scenarios="1"/>
  <mergeCells count="31">
    <mergeCell ref="Q30:Q40"/>
    <mergeCell ref="B12:B20"/>
    <mergeCell ref="B21:B29"/>
    <mergeCell ref="B2:Q2"/>
    <mergeCell ref="C3:Q3"/>
    <mergeCell ref="O5:Q5"/>
    <mergeCell ref="O6:Q6"/>
    <mergeCell ref="O7:Q7"/>
    <mergeCell ref="D10:F10"/>
    <mergeCell ref="D11:F11"/>
    <mergeCell ref="P12:P19"/>
    <mergeCell ref="C20:G20"/>
    <mergeCell ref="P21:P28"/>
    <mergeCell ref="C29:G29"/>
    <mergeCell ref="Q12:Q19"/>
    <mergeCell ref="Q21:Q28"/>
    <mergeCell ref="C41:G41"/>
    <mergeCell ref="B42:G42"/>
    <mergeCell ref="C30:G30"/>
    <mergeCell ref="P30:P40"/>
    <mergeCell ref="C31:G31"/>
    <mergeCell ref="C32:G32"/>
    <mergeCell ref="C33:G33"/>
    <mergeCell ref="C34:G34"/>
    <mergeCell ref="C35:G35"/>
    <mergeCell ref="C36:G36"/>
    <mergeCell ref="C37:G37"/>
    <mergeCell ref="C38:G38"/>
    <mergeCell ref="C39:G39"/>
    <mergeCell ref="C40:G40"/>
    <mergeCell ref="B30:B41"/>
  </mergeCells>
  <phoneticPr fontId="4"/>
  <dataValidations count="2">
    <dataValidation type="list" allowBlank="1" showInputMessage="1" showErrorMessage="1" sqref="D30:D40" xr:uid="{A7BC8F80-76A8-4254-989E-A187C88FA3AA}">
      <formula1>"情報端末（PC等）,情報端末でない"</formula1>
    </dataValidation>
    <dataValidation type="list" allowBlank="1" showInputMessage="1" showErrorMessage="1" sqref="G12:G19" xr:uid="{07D555AD-183C-4521-ACC7-B58C7DE6B8E9}">
      <formula1>"介護業務支援（インカム）,介護業務支援（インカムを除く）"</formula1>
    </dataValidation>
  </dataValidations>
  <pageMargins left="0.70866141732283472" right="0.70866141732283472" top="0.74803149606299213" bottom="0.74803149606299213" header="0.31496062992125984" footer="0.31496062992125984"/>
  <pageSetup paperSize="9" scale="17"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8F00A80-7D5E-4C95-B0C9-D876296E411C}">
          <x14:formula1>
            <xm:f>県確認用!$A$40:$A$50</xm:f>
          </x14:formula1>
          <xm:sqref>G21:G28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953AA-70BF-412F-9608-D7162648776C}">
  <dimension ref="B1:R39"/>
  <sheetViews>
    <sheetView showGridLines="0" view="pageBreakPreview" zoomScale="55" zoomScaleNormal="36" zoomScaleSheetLayoutView="55" workbookViewId="0">
      <selection activeCell="H11" sqref="H11"/>
    </sheetView>
  </sheetViews>
  <sheetFormatPr defaultColWidth="9" defaultRowHeight="13"/>
  <cols>
    <col min="1" max="1" width="2.7265625" style="119" customWidth="1"/>
    <col min="2" max="2" width="36.6328125" style="119" customWidth="1"/>
    <col min="3" max="7" width="50.6328125" style="119" customWidth="1"/>
    <col min="8" max="8" width="55.90625" style="119" customWidth="1"/>
    <col min="9" max="9" width="25.7265625" style="119" customWidth="1"/>
    <col min="10" max="10" width="25.1796875" style="119" customWidth="1"/>
    <col min="11" max="13" width="25.6328125" style="119" customWidth="1"/>
    <col min="14" max="14" width="2.36328125" style="119" customWidth="1"/>
    <col min="15" max="15" width="5.453125" style="119" customWidth="1"/>
    <col min="16" max="16" width="2.36328125" style="119" customWidth="1"/>
    <col min="17" max="39" width="27.453125" style="119" customWidth="1"/>
    <col min="40" max="16384" width="9" style="119"/>
  </cols>
  <sheetData>
    <row r="1" spans="2:18" ht="20.25" customHeight="1"/>
    <row r="2" spans="2:18" ht="63" customHeight="1">
      <c r="C2" s="377" t="s">
        <v>208</v>
      </c>
      <c r="D2" s="377"/>
      <c r="E2" s="377"/>
      <c r="F2" s="377"/>
      <c r="G2" s="377"/>
      <c r="H2" s="377"/>
      <c r="I2" s="341"/>
      <c r="J2" s="341"/>
      <c r="K2" s="341"/>
      <c r="L2" s="341"/>
      <c r="M2" s="341"/>
    </row>
    <row r="3" spans="2:18" ht="19.5" hidden="1" customHeight="1">
      <c r="C3" s="380"/>
      <c r="D3" s="380"/>
      <c r="E3" s="380"/>
      <c r="F3" s="380"/>
      <c r="G3" s="380"/>
      <c r="H3" s="380"/>
      <c r="I3" s="380"/>
      <c r="J3" s="380"/>
      <c r="K3" s="380"/>
      <c r="L3" s="380"/>
      <c r="M3" s="380"/>
    </row>
    <row r="4" spans="2:18" ht="57.5" customHeight="1">
      <c r="C4" s="308"/>
      <c r="D4" s="308"/>
      <c r="E4" s="308"/>
      <c r="F4" s="308"/>
      <c r="G4" s="308"/>
      <c r="H4" s="308"/>
      <c r="I4" s="308"/>
      <c r="J4" s="308"/>
      <c r="K4" s="308"/>
      <c r="L4" s="308"/>
      <c r="M4" s="308"/>
    </row>
    <row r="5" spans="2:18" ht="40.5" customHeight="1">
      <c r="C5" s="308"/>
      <c r="D5" s="308"/>
      <c r="E5" s="308"/>
      <c r="F5" s="308"/>
      <c r="G5" s="121" t="s">
        <v>95</v>
      </c>
      <c r="H5" s="384">
        <f>基本情報!D11</f>
        <v>0</v>
      </c>
      <c r="I5" s="384"/>
      <c r="K5" s="475"/>
      <c r="L5" s="475"/>
      <c r="M5" s="475"/>
    </row>
    <row r="6" spans="2:18" ht="40.5" customHeight="1">
      <c r="C6" s="308"/>
      <c r="D6" s="308"/>
      <c r="E6" s="308"/>
      <c r="F6" s="308"/>
      <c r="G6" s="121" t="s">
        <v>96</v>
      </c>
      <c r="H6" s="385">
        <f>基本情報!D15</f>
        <v>0</v>
      </c>
      <c r="I6" s="385"/>
      <c r="K6" s="476"/>
      <c r="L6" s="476"/>
      <c r="M6" s="476"/>
    </row>
    <row r="7" spans="2:18" ht="44.25" customHeight="1">
      <c r="C7" s="120"/>
      <c r="D7" s="120"/>
      <c r="E7" s="120"/>
      <c r="F7" s="120"/>
      <c r="G7" s="121" t="s">
        <v>97</v>
      </c>
      <c r="H7" s="385">
        <f>基本情報!D14</f>
        <v>0</v>
      </c>
      <c r="I7" s="385"/>
      <c r="K7" s="476"/>
      <c r="L7" s="476"/>
      <c r="M7" s="476"/>
    </row>
    <row r="8" spans="2:18" ht="15.75" customHeight="1">
      <c r="K8" s="123"/>
      <c r="L8" s="124"/>
      <c r="M8" s="309"/>
    </row>
    <row r="9" spans="2:18" ht="48.5" customHeight="1" thickBot="1">
      <c r="B9" s="125"/>
      <c r="C9" s="122"/>
      <c r="D9" s="122"/>
      <c r="E9" s="122"/>
      <c r="F9" s="122"/>
      <c r="G9" s="126"/>
      <c r="H9" s="310" t="s">
        <v>16</v>
      </c>
      <c r="I9" s="126"/>
      <c r="K9" s="127"/>
      <c r="L9" s="128"/>
      <c r="N9" s="130"/>
      <c r="P9" s="130"/>
      <c r="Q9" s="130"/>
    </row>
    <row r="10" spans="2:18" ht="130.5" customHeight="1">
      <c r="B10" s="472"/>
      <c r="C10" s="342" t="s">
        <v>147</v>
      </c>
      <c r="D10" s="317" t="s">
        <v>148</v>
      </c>
      <c r="E10" s="343" t="s">
        <v>149</v>
      </c>
      <c r="F10" s="317" t="s">
        <v>150</v>
      </c>
      <c r="G10" s="344" t="s">
        <v>151</v>
      </c>
      <c r="H10" s="345" t="s">
        <v>174</v>
      </c>
      <c r="I10" s="474"/>
      <c r="J10" s="473"/>
      <c r="K10" s="473"/>
      <c r="L10" s="473"/>
      <c r="M10" s="473"/>
      <c r="N10" s="130"/>
      <c r="O10" s="154"/>
      <c r="P10" s="130"/>
      <c r="Q10" s="130"/>
      <c r="R10" s="154"/>
    </row>
    <row r="11" spans="2:18" ht="123.5" customHeight="1" thickBot="1">
      <c r="B11" s="472"/>
      <c r="C11" s="346">
        <f>'1-1.申請見込額額調書（ロボット）'!S33</f>
        <v>0</v>
      </c>
      <c r="D11" s="347">
        <f>'1-2.申請見込額調書（ICT）'!N32</f>
        <v>0</v>
      </c>
      <c r="E11" s="348">
        <f>'1-3.申請見込額調書（パッケージ）'!Q42</f>
        <v>0</v>
      </c>
      <c r="F11" s="348">
        <f>SUM(C11:E11)</f>
        <v>0</v>
      </c>
      <c r="G11" s="168">
        <v>7000000</v>
      </c>
      <c r="H11" s="349">
        <f>MIN(ROUNDDOWN(F11,-3),G11)</f>
        <v>0</v>
      </c>
      <c r="I11" s="474"/>
      <c r="J11" s="473"/>
      <c r="K11" s="473"/>
      <c r="L11" s="473"/>
      <c r="M11" s="473"/>
      <c r="N11" s="130"/>
      <c r="O11" s="154"/>
      <c r="P11" s="130"/>
      <c r="Q11" s="130"/>
      <c r="R11" s="154"/>
    </row>
    <row r="12" spans="2:18" ht="97" customHeight="1">
      <c r="B12" s="472"/>
      <c r="C12" s="473"/>
      <c r="D12" s="473"/>
      <c r="E12" s="473"/>
      <c r="F12" s="473"/>
      <c r="G12" s="473"/>
      <c r="H12" s="473"/>
      <c r="I12" s="473"/>
      <c r="J12" s="473"/>
      <c r="K12" s="473"/>
      <c r="L12" s="473"/>
      <c r="M12" s="473"/>
      <c r="N12" s="130"/>
      <c r="O12" s="154"/>
      <c r="P12" s="130"/>
      <c r="Q12" s="130"/>
      <c r="R12" s="154"/>
    </row>
    <row r="13" spans="2:18" ht="97" customHeight="1">
      <c r="B13" s="472"/>
      <c r="C13" s="473"/>
      <c r="D13" s="473"/>
      <c r="E13" s="473"/>
      <c r="F13" s="473"/>
      <c r="G13" s="473"/>
      <c r="H13" s="473"/>
      <c r="I13" s="473"/>
      <c r="J13" s="473"/>
      <c r="K13" s="473"/>
      <c r="L13" s="473"/>
      <c r="M13" s="473"/>
      <c r="N13" s="130"/>
      <c r="O13" s="154"/>
      <c r="P13" s="130"/>
      <c r="Q13" s="130"/>
      <c r="R13" s="154"/>
    </row>
    <row r="14" spans="2:18" ht="97" customHeight="1">
      <c r="B14" s="472"/>
      <c r="C14" s="473"/>
      <c r="D14" s="473"/>
      <c r="E14" s="473"/>
      <c r="F14" s="473"/>
      <c r="G14" s="473"/>
      <c r="H14" s="473"/>
      <c r="I14" s="473"/>
      <c r="J14" s="473"/>
      <c r="K14" s="473"/>
      <c r="L14" s="473"/>
      <c r="M14" s="473"/>
      <c r="N14" s="130"/>
      <c r="O14" s="154"/>
      <c r="P14" s="130"/>
      <c r="Q14" s="130"/>
      <c r="R14" s="154"/>
    </row>
    <row r="15" spans="2:18" ht="39" customHeight="1">
      <c r="B15" s="190"/>
      <c r="C15" s="190"/>
      <c r="D15" s="190"/>
      <c r="E15" s="190"/>
      <c r="F15" s="190"/>
      <c r="G15" s="190"/>
      <c r="H15" s="190"/>
      <c r="I15" s="190"/>
      <c r="J15" s="190"/>
      <c r="K15" s="190"/>
      <c r="L15" s="190"/>
      <c r="M15" s="190"/>
      <c r="N15" s="190"/>
      <c r="P15" s="190"/>
      <c r="Q15" s="191"/>
    </row>
    <row r="16" spans="2:18" ht="39" customHeight="1">
      <c r="B16" s="190"/>
      <c r="C16" s="190"/>
      <c r="D16" s="190"/>
      <c r="E16" s="190"/>
      <c r="F16" s="190"/>
      <c r="G16" s="190"/>
      <c r="H16" s="190"/>
      <c r="I16" s="190"/>
      <c r="J16" s="190"/>
      <c r="K16" s="190"/>
      <c r="L16" s="190"/>
      <c r="M16" s="190"/>
      <c r="N16" s="190"/>
      <c r="P16" s="190"/>
      <c r="Q16" s="190"/>
      <c r="R16" s="191"/>
    </row>
    <row r="17" spans="2:18" s="191" customFormat="1" ht="39" customHeight="1">
      <c r="B17" s="190"/>
      <c r="C17" s="190"/>
      <c r="D17" s="190"/>
      <c r="E17" s="190"/>
      <c r="F17" s="190"/>
      <c r="G17" s="190"/>
      <c r="H17" s="190"/>
      <c r="I17" s="190"/>
      <c r="J17" s="190"/>
      <c r="K17" s="190"/>
      <c r="L17" s="190"/>
      <c r="M17" s="190"/>
      <c r="N17" s="190"/>
      <c r="P17" s="190"/>
      <c r="Q17" s="190"/>
      <c r="R17" s="190"/>
    </row>
    <row r="18" spans="2:18" s="190" customFormat="1" ht="39" customHeight="1"/>
    <row r="19" spans="2:18" s="190" customFormat="1" ht="39" customHeight="1"/>
    <row r="20" spans="2:18" s="190" customFormat="1" ht="39" customHeight="1"/>
    <row r="21" spans="2:18" s="190" customFormat="1" ht="39" customHeight="1"/>
    <row r="22" spans="2:18" s="190" customFormat="1" ht="39" customHeight="1"/>
    <row r="23" spans="2:18" s="190" customFormat="1" ht="39" customHeight="1"/>
    <row r="24" spans="2:18" s="190" customFormat="1" ht="39" customHeight="1"/>
    <row r="25" spans="2:18" s="190" customFormat="1" ht="39" customHeight="1"/>
    <row r="26" spans="2:18" s="190" customFormat="1" ht="39" customHeight="1"/>
    <row r="27" spans="2:18" s="190" customFormat="1" ht="30" customHeight="1"/>
    <row r="28" spans="2:18" s="190" customFormat="1" ht="30" customHeight="1"/>
    <row r="29" spans="2:18" s="190" customFormat="1" ht="30" customHeight="1">
      <c r="C29" s="119"/>
      <c r="D29" s="119"/>
      <c r="E29" s="119"/>
      <c r="F29" s="119"/>
    </row>
    <row r="30" spans="2:18" s="190" customFormat="1" ht="36.75" customHeight="1">
      <c r="C30" s="119"/>
      <c r="D30" s="119"/>
      <c r="E30" s="119"/>
      <c r="F30" s="119"/>
    </row>
    <row r="31" spans="2:18" s="190" customFormat="1" ht="23.5">
      <c r="C31" s="119"/>
      <c r="D31" s="119"/>
      <c r="E31" s="119"/>
      <c r="F31" s="119"/>
    </row>
    <row r="32" spans="2:18" s="190" customFormat="1" ht="23.5">
      <c r="C32" s="119"/>
      <c r="D32" s="119"/>
      <c r="E32" s="119"/>
      <c r="F32" s="119"/>
    </row>
    <row r="33" spans="2:18" s="190" customFormat="1" ht="20.149999999999999" customHeight="1">
      <c r="C33" s="119"/>
      <c r="D33" s="119"/>
      <c r="E33" s="119"/>
      <c r="F33" s="119"/>
      <c r="G33" s="119"/>
      <c r="H33" s="119"/>
      <c r="I33" s="119"/>
    </row>
    <row r="34" spans="2:18" s="190" customFormat="1" ht="20.149999999999999" customHeight="1">
      <c r="B34" s="119"/>
      <c r="C34" s="119"/>
      <c r="D34" s="119"/>
      <c r="E34" s="119"/>
      <c r="F34" s="119"/>
      <c r="G34" s="119"/>
      <c r="H34" s="119"/>
      <c r="I34" s="119"/>
      <c r="J34" s="119"/>
      <c r="K34" s="119"/>
      <c r="L34" s="119"/>
      <c r="M34" s="119"/>
      <c r="N34" s="119"/>
    </row>
    <row r="35" spans="2:18" s="190" customFormat="1" ht="20.149999999999999" customHeight="1">
      <c r="B35" s="119"/>
      <c r="C35" s="119"/>
      <c r="D35" s="119"/>
      <c r="E35" s="119"/>
      <c r="F35" s="119"/>
      <c r="G35" s="119"/>
      <c r="H35" s="119"/>
      <c r="I35" s="119"/>
      <c r="J35" s="119"/>
      <c r="K35" s="119"/>
      <c r="L35" s="119"/>
      <c r="M35" s="119"/>
      <c r="N35" s="119"/>
    </row>
    <row r="36" spans="2:18" s="190" customFormat="1" ht="23.5">
      <c r="B36" s="119"/>
      <c r="C36" s="119"/>
      <c r="D36" s="119"/>
      <c r="E36" s="119"/>
      <c r="F36" s="119"/>
      <c r="G36" s="119"/>
      <c r="H36" s="119"/>
      <c r="I36" s="119"/>
      <c r="J36" s="119"/>
      <c r="K36" s="119"/>
      <c r="L36" s="119"/>
      <c r="M36" s="119"/>
      <c r="N36" s="119"/>
      <c r="P36" s="119"/>
    </row>
    <row r="37" spans="2:18" s="190" customFormat="1" ht="23.5">
      <c r="B37" s="119"/>
      <c r="C37" s="119"/>
      <c r="D37" s="119"/>
      <c r="E37" s="119"/>
      <c r="F37" s="119"/>
      <c r="G37" s="119"/>
      <c r="H37" s="119"/>
      <c r="I37" s="119"/>
      <c r="J37" s="119"/>
      <c r="K37" s="119"/>
      <c r="L37" s="119"/>
      <c r="M37" s="119"/>
      <c r="N37" s="119"/>
      <c r="P37" s="119"/>
    </row>
    <row r="38" spans="2:18" s="190" customFormat="1" ht="16.5" customHeight="1">
      <c r="B38" s="119"/>
      <c r="C38" s="119"/>
      <c r="D38" s="119"/>
      <c r="E38" s="119"/>
      <c r="F38" s="119"/>
      <c r="G38" s="119"/>
      <c r="H38" s="119"/>
      <c r="I38" s="119"/>
      <c r="J38" s="119"/>
      <c r="K38" s="119"/>
      <c r="L38" s="119"/>
      <c r="M38" s="119"/>
      <c r="N38" s="119"/>
      <c r="P38" s="119"/>
      <c r="Q38" s="119"/>
    </row>
    <row r="39" spans="2:18" s="190" customFormat="1" ht="23.5">
      <c r="B39" s="119"/>
      <c r="C39" s="119"/>
      <c r="D39" s="119"/>
      <c r="E39" s="119"/>
      <c r="F39" s="119"/>
      <c r="G39" s="119"/>
      <c r="H39" s="119"/>
      <c r="I39" s="119"/>
      <c r="J39" s="119"/>
      <c r="K39" s="119"/>
      <c r="L39" s="119"/>
      <c r="M39" s="119"/>
      <c r="N39" s="119"/>
      <c r="P39" s="119"/>
      <c r="Q39" s="119"/>
      <c r="R39" s="119"/>
    </row>
  </sheetData>
  <sheetProtection sheet="1" objects="1" scenarios="1"/>
  <mergeCells count="12">
    <mergeCell ref="B10:B14"/>
    <mergeCell ref="L10:M14"/>
    <mergeCell ref="C12:K14"/>
    <mergeCell ref="C2:H2"/>
    <mergeCell ref="I10:K11"/>
    <mergeCell ref="C3:M3"/>
    <mergeCell ref="H5:I5"/>
    <mergeCell ref="K5:M5"/>
    <mergeCell ref="H6:I6"/>
    <mergeCell ref="K6:M6"/>
    <mergeCell ref="H7:I7"/>
    <mergeCell ref="K7:M7"/>
  </mergeCells>
  <phoneticPr fontId="4"/>
  <pageMargins left="0.70866141732283472" right="0.70866141732283472" top="0.74803149606299213" bottom="0.74803149606299213" header="0.31496062992125984" footer="0.31496062992125984"/>
  <pageSetup paperSize="9" scale="30"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373DE-22DF-4876-B60F-5CA1F6F25FAD}">
  <sheetPr>
    <tabColor rgb="FFFF0000"/>
    <pageSetUpPr fitToPage="1"/>
  </sheetPr>
  <dimension ref="A1:M134"/>
  <sheetViews>
    <sheetView showGridLines="0" view="pageBreakPreview" topLeftCell="A33" zoomScale="106" zoomScaleNormal="85" zoomScaleSheetLayoutView="115" workbookViewId="0">
      <selection activeCell="D35" sqref="D35:M35"/>
    </sheetView>
  </sheetViews>
  <sheetFormatPr defaultColWidth="6.26953125" defaultRowHeight="18.75" customHeight="1"/>
  <cols>
    <col min="1" max="1" width="6.26953125" style="71"/>
    <col min="2" max="2" width="7.36328125" style="71" customWidth="1"/>
    <col min="3" max="3" width="7" style="71" customWidth="1"/>
    <col min="4" max="6" width="6.26953125" style="71"/>
    <col min="7" max="7" width="15.36328125" style="71" customWidth="1"/>
    <col min="8" max="11" width="6.26953125" style="71"/>
    <col min="12" max="12" width="8.6328125" style="71" bestFit="1" customWidth="1"/>
    <col min="13" max="13" width="11.26953125" style="71" bestFit="1" customWidth="1"/>
    <col min="14" max="30" width="6.26953125" style="71"/>
    <col min="31" max="31" width="14.26953125" style="71" bestFit="1" customWidth="1"/>
    <col min="32" max="38" width="6.26953125" style="71"/>
    <col min="39" max="39" width="17.7265625" style="71" customWidth="1"/>
    <col min="40" max="16384" width="6.26953125" style="71"/>
  </cols>
  <sheetData>
    <row r="1" spans="1:13" ht="23.5" customHeight="1"/>
    <row r="2" spans="1:13" ht="24" customHeight="1">
      <c r="A2" s="483" t="s">
        <v>193</v>
      </c>
      <c r="B2" s="483"/>
      <c r="C2" s="483"/>
      <c r="D2" s="483"/>
      <c r="E2" s="483"/>
      <c r="F2" s="483"/>
      <c r="G2" s="483"/>
      <c r="H2" s="483"/>
      <c r="I2" s="483"/>
      <c r="J2" s="483"/>
      <c r="K2" s="483"/>
      <c r="L2" s="483"/>
      <c r="M2" s="483"/>
    </row>
    <row r="3" spans="1:13" ht="22.5" customHeight="1">
      <c r="A3" s="484"/>
      <c r="B3" s="484"/>
      <c r="C3" s="484"/>
      <c r="D3" s="484"/>
      <c r="E3" s="484"/>
      <c r="F3" s="484"/>
      <c r="G3" s="484"/>
      <c r="H3" s="484"/>
      <c r="I3" s="484"/>
      <c r="J3" s="484"/>
      <c r="K3" s="484"/>
      <c r="L3" s="484"/>
      <c r="M3" s="484"/>
    </row>
    <row r="4" spans="1:13" ht="22.5" customHeight="1">
      <c r="H4" s="485" t="s">
        <v>81</v>
      </c>
      <c r="I4" s="485"/>
      <c r="J4" s="486">
        <v>46174</v>
      </c>
      <c r="K4" s="487"/>
      <c r="L4" s="487"/>
      <c r="M4" s="488"/>
    </row>
    <row r="5" spans="1:13" ht="22.5" customHeight="1">
      <c r="H5" s="485" t="s">
        <v>82</v>
      </c>
      <c r="I5" s="485"/>
      <c r="J5" s="479" t="s">
        <v>232</v>
      </c>
      <c r="K5" s="489"/>
      <c r="L5" s="489"/>
      <c r="M5" s="490"/>
    </row>
    <row r="6" spans="1:13" ht="26.25" customHeight="1">
      <c r="H6" s="485" t="s">
        <v>83</v>
      </c>
      <c r="I6" s="485"/>
      <c r="J6" s="491" t="s">
        <v>233</v>
      </c>
      <c r="K6" s="492"/>
      <c r="L6" s="492"/>
      <c r="M6" s="492"/>
    </row>
    <row r="7" spans="1:13" ht="9.75" customHeight="1"/>
    <row r="8" spans="1:13" ht="18" customHeight="1">
      <c r="A8" s="493" t="s">
        <v>84</v>
      </c>
      <c r="B8" s="494"/>
      <c r="C8" s="494"/>
      <c r="D8" s="494"/>
      <c r="E8" s="494"/>
      <c r="F8" s="494"/>
      <c r="G8" s="494"/>
      <c r="H8" s="494"/>
      <c r="I8" s="494"/>
      <c r="J8" s="494"/>
      <c r="K8" s="494"/>
      <c r="L8" s="494"/>
      <c r="M8" s="495"/>
    </row>
    <row r="9" spans="1:13" ht="22.5" customHeight="1">
      <c r="A9" s="477" t="s">
        <v>86</v>
      </c>
      <c r="B9" s="478"/>
      <c r="C9" s="496" t="s">
        <v>234</v>
      </c>
      <c r="D9" s="497"/>
      <c r="E9" s="497"/>
      <c r="F9" s="497"/>
      <c r="G9" s="497"/>
      <c r="H9" s="497"/>
      <c r="I9" s="497"/>
      <c r="J9" s="497"/>
      <c r="K9" s="497"/>
      <c r="L9" s="497"/>
      <c r="M9" s="498"/>
    </row>
    <row r="10" spans="1:13" ht="22.5" customHeight="1">
      <c r="A10" s="477" t="s">
        <v>87</v>
      </c>
      <c r="B10" s="478"/>
      <c r="C10" s="479" t="s">
        <v>235</v>
      </c>
      <c r="D10" s="480"/>
      <c r="E10" s="480"/>
      <c r="F10" s="480"/>
      <c r="G10" s="480"/>
      <c r="H10" s="481" t="s">
        <v>88</v>
      </c>
      <c r="I10" s="481"/>
      <c r="J10" s="482">
        <v>60</v>
      </c>
      <c r="K10" s="482"/>
      <c r="L10" s="72" t="s">
        <v>89</v>
      </c>
      <c r="M10" s="73"/>
    </row>
    <row r="11" spans="1:13" ht="22.5" customHeight="1">
      <c r="A11" s="500" t="s">
        <v>90</v>
      </c>
      <c r="B11" s="500"/>
      <c r="C11" s="74" t="s">
        <v>85</v>
      </c>
      <c r="D11" s="501" t="s">
        <v>236</v>
      </c>
      <c r="E11" s="502"/>
      <c r="F11" s="502"/>
      <c r="G11" s="503"/>
      <c r="H11" s="504"/>
      <c r="I11" s="505"/>
      <c r="J11" s="505"/>
      <c r="K11" s="505"/>
      <c r="L11" s="505"/>
      <c r="M11" s="506"/>
    </row>
    <row r="12" spans="1:13" ht="22.5" customHeight="1">
      <c r="A12" s="500"/>
      <c r="B12" s="500"/>
      <c r="C12" s="507" t="s">
        <v>237</v>
      </c>
      <c r="D12" s="508"/>
      <c r="E12" s="508"/>
      <c r="F12" s="508"/>
      <c r="G12" s="508"/>
      <c r="H12" s="508"/>
      <c r="I12" s="508"/>
      <c r="J12" s="508"/>
      <c r="K12" s="508"/>
      <c r="L12" s="508"/>
      <c r="M12" s="508"/>
    </row>
    <row r="13" spans="1:13" ht="17.25" customHeight="1">
      <c r="A13" s="493" t="s">
        <v>194</v>
      </c>
      <c r="B13" s="494"/>
      <c r="C13" s="494"/>
      <c r="D13" s="494"/>
      <c r="E13" s="494"/>
      <c r="F13" s="494"/>
      <c r="G13" s="494"/>
      <c r="H13" s="494"/>
      <c r="I13" s="494"/>
      <c r="J13" s="494"/>
      <c r="K13" s="494"/>
      <c r="L13" s="494"/>
      <c r="M13" s="495"/>
    </row>
    <row r="14" spans="1:13" ht="18" customHeight="1">
      <c r="A14" s="509" t="s">
        <v>195</v>
      </c>
      <c r="B14" s="509"/>
      <c r="C14" s="509"/>
      <c r="D14" s="509"/>
      <c r="E14" s="509"/>
      <c r="F14" s="509"/>
      <c r="G14" s="509"/>
      <c r="H14" s="509"/>
      <c r="I14" s="509"/>
      <c r="J14" s="509"/>
      <c r="K14" s="509"/>
      <c r="L14" s="509"/>
      <c r="M14" s="75"/>
    </row>
    <row r="15" spans="1:13" ht="36" customHeight="1">
      <c r="A15" s="510" t="s">
        <v>196</v>
      </c>
      <c r="B15" s="511"/>
      <c r="C15" s="511"/>
      <c r="D15" s="511"/>
      <c r="E15" s="511"/>
      <c r="F15" s="511"/>
      <c r="G15" s="511"/>
      <c r="H15" s="511"/>
      <c r="I15" s="511"/>
      <c r="J15" s="511"/>
      <c r="K15" s="511"/>
      <c r="L15" s="512"/>
      <c r="M15" s="75"/>
    </row>
    <row r="16" spans="1:13" ht="30" customHeight="1">
      <c r="A16" s="510" t="s">
        <v>239</v>
      </c>
      <c r="B16" s="511"/>
      <c r="C16" s="511"/>
      <c r="D16" s="511"/>
      <c r="E16" s="511"/>
      <c r="F16" s="511"/>
      <c r="G16" s="511"/>
      <c r="H16" s="511"/>
      <c r="I16" s="511"/>
      <c r="J16" s="511"/>
      <c r="K16" s="511"/>
      <c r="L16" s="512"/>
      <c r="M16" s="75"/>
    </row>
    <row r="17" spans="1:13" ht="45" customHeight="1">
      <c r="A17" s="499" t="s">
        <v>197</v>
      </c>
      <c r="B17" s="499"/>
      <c r="C17" s="499"/>
      <c r="D17" s="499"/>
      <c r="E17" s="499"/>
      <c r="F17" s="499"/>
      <c r="G17" s="499"/>
      <c r="H17" s="499"/>
      <c r="I17" s="499"/>
      <c r="J17" s="499"/>
      <c r="K17" s="499"/>
      <c r="L17" s="499"/>
      <c r="M17" s="75"/>
    </row>
    <row r="18" spans="1:13" ht="18" customHeight="1">
      <c r="A18" s="509" t="s">
        <v>211</v>
      </c>
      <c r="B18" s="509"/>
      <c r="C18" s="509"/>
      <c r="D18" s="509"/>
      <c r="E18" s="509"/>
      <c r="F18" s="509"/>
      <c r="G18" s="509"/>
      <c r="H18" s="509"/>
      <c r="I18" s="509"/>
      <c r="J18" s="509"/>
      <c r="K18" s="509"/>
      <c r="L18" s="509"/>
      <c r="M18" s="75"/>
    </row>
    <row r="19" spans="1:13" ht="18" customHeight="1">
      <c r="A19" s="499" t="s">
        <v>198</v>
      </c>
      <c r="B19" s="499"/>
      <c r="C19" s="499"/>
      <c r="D19" s="499"/>
      <c r="E19" s="499"/>
      <c r="F19" s="499"/>
      <c r="G19" s="499"/>
      <c r="H19" s="499"/>
      <c r="I19" s="499"/>
      <c r="J19" s="499"/>
      <c r="K19" s="499"/>
      <c r="L19" s="499"/>
      <c r="M19" s="75"/>
    </row>
    <row r="20" spans="1:13" ht="18" customHeight="1">
      <c r="A20" s="499" t="s">
        <v>199</v>
      </c>
      <c r="B20" s="499"/>
      <c r="C20" s="499"/>
      <c r="D20" s="499"/>
      <c r="E20" s="499"/>
      <c r="F20" s="499"/>
      <c r="G20" s="499"/>
      <c r="H20" s="499"/>
      <c r="I20" s="499"/>
      <c r="J20" s="499"/>
      <c r="K20" s="499"/>
      <c r="L20" s="499"/>
      <c r="M20" s="75"/>
    </row>
    <row r="21" spans="1:13" ht="18" customHeight="1">
      <c r="A21" s="499" t="s">
        <v>200</v>
      </c>
      <c r="B21" s="499"/>
      <c r="C21" s="499"/>
      <c r="D21" s="499"/>
      <c r="E21" s="499"/>
      <c r="F21" s="499"/>
      <c r="G21" s="499"/>
      <c r="H21" s="499"/>
      <c r="I21" s="499"/>
      <c r="J21" s="499"/>
      <c r="K21" s="499"/>
      <c r="L21" s="499"/>
      <c r="M21" s="75"/>
    </row>
    <row r="22" spans="1:13" ht="30" customHeight="1">
      <c r="A22" s="510" t="s">
        <v>201</v>
      </c>
      <c r="B22" s="511"/>
      <c r="C22" s="511"/>
      <c r="D22" s="511"/>
      <c r="E22" s="511"/>
      <c r="F22" s="511"/>
      <c r="G22" s="511"/>
      <c r="H22" s="511"/>
      <c r="I22" s="511"/>
      <c r="J22" s="511"/>
      <c r="K22" s="511"/>
      <c r="L22" s="512"/>
      <c r="M22" s="76"/>
    </row>
    <row r="23" spans="1:13" ht="18" customHeight="1">
      <c r="A23" s="493" t="s">
        <v>212</v>
      </c>
      <c r="B23" s="494"/>
      <c r="C23" s="494"/>
      <c r="D23" s="494"/>
      <c r="E23" s="494"/>
      <c r="F23" s="494"/>
      <c r="G23" s="494"/>
      <c r="H23" s="494"/>
      <c r="I23" s="494"/>
      <c r="J23" s="494"/>
      <c r="K23" s="494"/>
      <c r="L23" s="494"/>
      <c r="M23" s="495"/>
    </row>
    <row r="24" spans="1:13" ht="58" customHeight="1">
      <c r="A24" s="513" t="s">
        <v>213</v>
      </c>
      <c r="B24" s="514"/>
      <c r="C24" s="515"/>
      <c r="D24" s="516" t="s">
        <v>248</v>
      </c>
      <c r="E24" s="517"/>
      <c r="F24" s="517"/>
      <c r="G24" s="517"/>
      <c r="H24" s="517"/>
      <c r="I24" s="517"/>
      <c r="J24" s="517"/>
      <c r="K24" s="517"/>
      <c r="L24" s="517"/>
      <c r="M24" s="518"/>
    </row>
    <row r="25" spans="1:13" ht="58" customHeight="1">
      <c r="A25" s="513"/>
      <c r="B25" s="514"/>
      <c r="C25" s="515"/>
      <c r="D25" s="519" t="s">
        <v>249</v>
      </c>
      <c r="E25" s="520"/>
      <c r="F25" s="520"/>
      <c r="G25" s="520"/>
      <c r="H25" s="520"/>
      <c r="I25" s="520"/>
      <c r="J25" s="520"/>
      <c r="K25" s="520"/>
      <c r="L25" s="520"/>
      <c r="M25" s="521"/>
    </row>
    <row r="26" spans="1:13" ht="101.5" customHeight="1">
      <c r="A26" s="522" t="s">
        <v>216</v>
      </c>
      <c r="B26" s="523"/>
      <c r="C26" s="524"/>
      <c r="D26" s="528" t="s">
        <v>250</v>
      </c>
      <c r="E26" s="529"/>
      <c r="F26" s="529"/>
      <c r="G26" s="529"/>
      <c r="H26" s="529"/>
      <c r="I26" s="529"/>
      <c r="J26" s="529"/>
      <c r="K26" s="529"/>
      <c r="L26" s="529"/>
      <c r="M26" s="530"/>
    </row>
    <row r="27" spans="1:13" ht="130.5" customHeight="1">
      <c r="A27" s="510" t="s">
        <v>246</v>
      </c>
      <c r="B27" s="511"/>
      <c r="C27" s="512"/>
      <c r="D27" s="528" t="s">
        <v>253</v>
      </c>
      <c r="E27" s="529"/>
      <c r="F27" s="529"/>
      <c r="G27" s="529"/>
      <c r="H27" s="529"/>
      <c r="I27" s="529"/>
      <c r="J27" s="529"/>
      <c r="K27" s="529"/>
      <c r="L27" s="529"/>
      <c r="M27" s="530"/>
    </row>
    <row r="28" spans="1:13" ht="18" customHeight="1">
      <c r="A28" s="493" t="s">
        <v>218</v>
      </c>
      <c r="B28" s="494"/>
      <c r="C28" s="494"/>
      <c r="D28" s="494"/>
      <c r="E28" s="494"/>
      <c r="F28" s="494"/>
      <c r="G28" s="494"/>
      <c r="H28" s="494"/>
      <c r="I28" s="494"/>
      <c r="J28" s="494"/>
      <c r="K28" s="494"/>
      <c r="L28" s="494"/>
      <c r="M28" s="495"/>
    </row>
    <row r="29" spans="1:13" ht="58" customHeight="1">
      <c r="A29" s="522" t="s">
        <v>219</v>
      </c>
      <c r="B29" s="523"/>
      <c r="C29" s="524"/>
      <c r="D29" s="525" t="s">
        <v>242</v>
      </c>
      <c r="E29" s="526"/>
      <c r="F29" s="526"/>
      <c r="G29" s="526"/>
      <c r="H29" s="526"/>
      <c r="I29" s="526"/>
      <c r="J29" s="526"/>
      <c r="K29" s="526"/>
      <c r="L29" s="526"/>
      <c r="M29" s="527"/>
    </row>
    <row r="30" spans="1:13" ht="58" customHeight="1">
      <c r="A30" s="513"/>
      <c r="B30" s="514"/>
      <c r="C30" s="515"/>
      <c r="D30" s="525" t="s">
        <v>243</v>
      </c>
      <c r="E30" s="526"/>
      <c r="F30" s="526"/>
      <c r="G30" s="526"/>
      <c r="H30" s="526"/>
      <c r="I30" s="526"/>
      <c r="J30" s="526"/>
      <c r="K30" s="526"/>
      <c r="L30" s="526"/>
      <c r="M30" s="527"/>
    </row>
    <row r="31" spans="1:13" ht="58" customHeight="1">
      <c r="A31" s="513"/>
      <c r="B31" s="514"/>
      <c r="C31" s="515"/>
      <c r="D31" s="525" t="s">
        <v>251</v>
      </c>
      <c r="E31" s="526"/>
      <c r="F31" s="526"/>
      <c r="G31" s="526"/>
      <c r="H31" s="526"/>
      <c r="I31" s="526"/>
      <c r="J31" s="526"/>
      <c r="K31" s="526"/>
      <c r="L31" s="526"/>
      <c r="M31" s="527"/>
    </row>
    <row r="32" spans="1:13" ht="58" customHeight="1">
      <c r="A32" s="513"/>
      <c r="B32" s="514"/>
      <c r="C32" s="515"/>
      <c r="D32" s="525" t="s">
        <v>238</v>
      </c>
      <c r="E32" s="526"/>
      <c r="F32" s="526"/>
      <c r="G32" s="526"/>
      <c r="H32" s="526"/>
      <c r="I32" s="526"/>
      <c r="J32" s="526"/>
      <c r="K32" s="526"/>
      <c r="L32" s="526"/>
      <c r="M32" s="527"/>
    </row>
    <row r="33" spans="1:13" ht="72.5" customHeight="1">
      <c r="A33" s="522" t="s">
        <v>247</v>
      </c>
      <c r="B33" s="523"/>
      <c r="C33" s="524"/>
      <c r="D33" s="531" t="s">
        <v>244</v>
      </c>
      <c r="E33" s="526"/>
      <c r="F33" s="526"/>
      <c r="G33" s="526"/>
      <c r="H33" s="526"/>
      <c r="I33" s="526"/>
      <c r="J33" s="526"/>
      <c r="K33" s="526"/>
      <c r="L33" s="526"/>
      <c r="M33" s="527"/>
    </row>
    <row r="34" spans="1:13" ht="101.5" customHeight="1">
      <c r="A34" s="522" t="s">
        <v>224</v>
      </c>
      <c r="B34" s="523"/>
      <c r="C34" s="524"/>
      <c r="D34" s="528" t="s">
        <v>245</v>
      </c>
      <c r="E34" s="517"/>
      <c r="F34" s="517"/>
      <c r="G34" s="517"/>
      <c r="H34" s="517"/>
      <c r="I34" s="517"/>
      <c r="J34" s="517"/>
      <c r="K34" s="517"/>
      <c r="L34" s="517"/>
      <c r="M34" s="518"/>
    </row>
    <row r="35" spans="1:13" ht="87" customHeight="1">
      <c r="A35" s="522" t="s">
        <v>225</v>
      </c>
      <c r="B35" s="523"/>
      <c r="C35" s="524"/>
      <c r="D35" s="532" t="s">
        <v>252</v>
      </c>
      <c r="E35" s="520"/>
      <c r="F35" s="520"/>
      <c r="G35" s="520"/>
      <c r="H35" s="520"/>
      <c r="I35" s="520"/>
      <c r="J35" s="520"/>
      <c r="K35" s="520"/>
      <c r="L35" s="520"/>
      <c r="M35" s="521"/>
    </row>
    <row r="36" spans="1:13" ht="101.5" customHeight="1">
      <c r="A36" s="510" t="s">
        <v>226</v>
      </c>
      <c r="B36" s="511"/>
      <c r="C36" s="512"/>
      <c r="D36" s="528" t="s">
        <v>254</v>
      </c>
      <c r="E36" s="517"/>
      <c r="F36" s="517"/>
      <c r="G36" s="517"/>
      <c r="H36" s="517"/>
      <c r="I36" s="517"/>
      <c r="J36" s="517"/>
      <c r="K36" s="517"/>
      <c r="L36" s="517"/>
      <c r="M36" s="518"/>
    </row>
    <row r="77" spans="1:5" ht="18.75" customHeight="1">
      <c r="A77" s="77">
        <v>45505</v>
      </c>
      <c r="C77" s="78"/>
      <c r="E77" s="78" t="s">
        <v>227</v>
      </c>
    </row>
    <row r="78" spans="1:5" ht="18.75" customHeight="1">
      <c r="A78" s="77">
        <v>45506</v>
      </c>
      <c r="C78" s="78" t="s">
        <v>228</v>
      </c>
      <c r="E78" s="78" t="s">
        <v>229</v>
      </c>
    </row>
    <row r="79" spans="1:5" ht="18.75" customHeight="1">
      <c r="A79" s="77">
        <v>45507</v>
      </c>
    </row>
    <row r="80" spans="1:5" ht="18.75" customHeight="1">
      <c r="A80" s="77">
        <v>45508</v>
      </c>
      <c r="C80" s="78"/>
    </row>
    <row r="81" spans="1:3" ht="18.75" customHeight="1">
      <c r="A81" s="77">
        <v>45513</v>
      </c>
      <c r="C81" s="78" t="s">
        <v>230</v>
      </c>
    </row>
    <row r="82" spans="1:3" ht="18.75" customHeight="1">
      <c r="A82" s="77">
        <v>45514</v>
      </c>
      <c r="C82" s="78" t="s">
        <v>231</v>
      </c>
    </row>
    <row r="83" spans="1:3" ht="18.75" customHeight="1">
      <c r="A83" s="77">
        <v>45515</v>
      </c>
    </row>
    <row r="84" spans="1:3" ht="18.75" customHeight="1">
      <c r="A84" s="77">
        <v>45516</v>
      </c>
    </row>
    <row r="85" spans="1:3" ht="18.75" customHeight="1">
      <c r="A85" s="77">
        <v>45517</v>
      </c>
    </row>
    <row r="86" spans="1:3" ht="18.75" customHeight="1">
      <c r="A86" s="77"/>
    </row>
    <row r="87" spans="1:3" ht="18.75" customHeight="1">
      <c r="A87" s="77"/>
    </row>
    <row r="88" spans="1:3" ht="18.75" customHeight="1">
      <c r="A88" s="77">
        <v>45518</v>
      </c>
    </row>
    <row r="89" spans="1:3" ht="18.75" customHeight="1">
      <c r="A89" s="77">
        <v>45519</v>
      </c>
    </row>
    <row r="90" spans="1:3" ht="18.75" customHeight="1">
      <c r="A90" s="77">
        <v>45520</v>
      </c>
    </row>
    <row r="91" spans="1:3" ht="18.75" customHeight="1">
      <c r="A91" s="77">
        <v>45521</v>
      </c>
    </row>
    <row r="92" spans="1:3" ht="18.75" customHeight="1">
      <c r="A92" s="77">
        <v>45522</v>
      </c>
    </row>
    <row r="93" spans="1:3" ht="18.75" customHeight="1">
      <c r="A93" s="77">
        <v>45523</v>
      </c>
    </row>
    <row r="94" spans="1:3" ht="18.75" customHeight="1">
      <c r="A94" s="77">
        <v>45524</v>
      </c>
    </row>
    <row r="95" spans="1:3" ht="18.75" customHeight="1">
      <c r="A95" s="77">
        <v>45525</v>
      </c>
    </row>
    <row r="96" spans="1:3" ht="18.75" customHeight="1">
      <c r="A96" s="77">
        <v>45526</v>
      </c>
    </row>
    <row r="97" spans="1:1" ht="18.75" customHeight="1">
      <c r="A97" s="77">
        <v>45527</v>
      </c>
    </row>
    <row r="98" spans="1:1" ht="18.75" customHeight="1">
      <c r="A98" s="77">
        <v>45528</v>
      </c>
    </row>
    <row r="99" spans="1:1" ht="18.75" customHeight="1">
      <c r="A99" s="77">
        <v>45529</v>
      </c>
    </row>
    <row r="100" spans="1:1" ht="18.75" customHeight="1">
      <c r="A100" s="77">
        <v>45530</v>
      </c>
    </row>
    <row r="101" spans="1:1" ht="18.75" customHeight="1">
      <c r="A101" s="77">
        <v>45531</v>
      </c>
    </row>
    <row r="102" spans="1:1" ht="18.75" customHeight="1">
      <c r="A102" s="77">
        <v>45532</v>
      </c>
    </row>
    <row r="103" spans="1:1" ht="18.75" customHeight="1">
      <c r="A103" s="77">
        <v>45533</v>
      </c>
    </row>
    <row r="104" spans="1:1" ht="18.75" customHeight="1">
      <c r="A104" s="77">
        <v>45534</v>
      </c>
    </row>
    <row r="105" spans="1:1" ht="18.75" customHeight="1">
      <c r="A105" s="77">
        <v>45535</v>
      </c>
    </row>
    <row r="106" spans="1:1" ht="18.75" customHeight="1">
      <c r="A106" s="77">
        <v>45536</v>
      </c>
    </row>
    <row r="107" spans="1:1" ht="18.75" customHeight="1">
      <c r="A107" s="77">
        <v>45537</v>
      </c>
    </row>
    <row r="108" spans="1:1" ht="18.75" customHeight="1">
      <c r="A108" s="77">
        <v>45538</v>
      </c>
    </row>
    <row r="109" spans="1:1" ht="18.75" customHeight="1">
      <c r="A109" s="77">
        <v>45539</v>
      </c>
    </row>
    <row r="110" spans="1:1" ht="18.75" customHeight="1">
      <c r="A110" s="77">
        <v>45540</v>
      </c>
    </row>
    <row r="111" spans="1:1" ht="18.75" customHeight="1">
      <c r="A111" s="77">
        <v>45541</v>
      </c>
    </row>
    <row r="112" spans="1:1" ht="18.75" customHeight="1">
      <c r="A112" s="77">
        <v>45542</v>
      </c>
    </row>
    <row r="113" spans="1:1" ht="18.75" customHeight="1">
      <c r="A113" s="77">
        <v>45543</v>
      </c>
    </row>
    <row r="114" spans="1:1" ht="18.75" customHeight="1">
      <c r="A114" s="77">
        <v>45544</v>
      </c>
    </row>
    <row r="115" spans="1:1" ht="18.75" customHeight="1">
      <c r="A115" s="77">
        <v>45545</v>
      </c>
    </row>
    <row r="116" spans="1:1" ht="18.75" customHeight="1">
      <c r="A116" s="77">
        <v>45546</v>
      </c>
    </row>
    <row r="117" spans="1:1" ht="18.75" customHeight="1">
      <c r="A117" s="77">
        <v>45547</v>
      </c>
    </row>
    <row r="118" spans="1:1" ht="18.75" customHeight="1">
      <c r="A118" s="77">
        <v>45640</v>
      </c>
    </row>
    <row r="119" spans="1:1" ht="18.75" customHeight="1">
      <c r="A119" s="77">
        <v>45641</v>
      </c>
    </row>
    <row r="120" spans="1:1" ht="18.75" customHeight="1">
      <c r="A120" s="77">
        <v>45642</v>
      </c>
    </row>
    <row r="121" spans="1:1" ht="18.75" customHeight="1">
      <c r="A121" s="77">
        <v>45643</v>
      </c>
    </row>
    <row r="122" spans="1:1" ht="18.75" customHeight="1">
      <c r="A122" s="77">
        <v>45644</v>
      </c>
    </row>
    <row r="123" spans="1:1" ht="18.75" customHeight="1">
      <c r="A123" s="77">
        <v>45645</v>
      </c>
    </row>
    <row r="124" spans="1:1" ht="18.75" customHeight="1">
      <c r="A124" s="77">
        <v>45646</v>
      </c>
    </row>
    <row r="125" spans="1:1" ht="18.75" customHeight="1">
      <c r="A125" s="77">
        <v>45647</v>
      </c>
    </row>
    <row r="126" spans="1:1" ht="18.75" customHeight="1">
      <c r="A126" s="77">
        <v>45648</v>
      </c>
    </row>
    <row r="127" spans="1:1" ht="18.75" customHeight="1">
      <c r="A127" s="77">
        <v>45649</v>
      </c>
    </row>
    <row r="128" spans="1:1" ht="18.75" customHeight="1">
      <c r="A128" s="77">
        <v>45650</v>
      </c>
    </row>
    <row r="129" spans="1:1" ht="18.75" customHeight="1">
      <c r="A129" s="77">
        <v>45651</v>
      </c>
    </row>
    <row r="130" spans="1:1" ht="18.75" customHeight="1">
      <c r="A130" s="77">
        <v>45652</v>
      </c>
    </row>
    <row r="131" spans="1:1" ht="18.75" customHeight="1">
      <c r="A131" s="77">
        <v>45653</v>
      </c>
    </row>
    <row r="132" spans="1:1" ht="18.75" customHeight="1">
      <c r="A132" s="77">
        <v>45654</v>
      </c>
    </row>
    <row r="133" spans="1:1" ht="18.75" customHeight="1">
      <c r="A133" s="77">
        <v>45655</v>
      </c>
    </row>
    <row r="134" spans="1:1" ht="18.75" customHeight="1">
      <c r="A134" s="77">
        <v>45656</v>
      </c>
    </row>
  </sheetData>
  <sheetProtection sheet="1" objects="1" scenarios="1"/>
  <protectedRanges>
    <protectedRange sqref="C10 J10 D30 D32 D31 M14:M22 D35 D36 D34 D26 D29 D33 D27 D24" name="導入計画１"/>
  </protectedRanges>
  <mergeCells count="51">
    <mergeCell ref="A36:C36"/>
    <mergeCell ref="D36:M36"/>
    <mergeCell ref="A33:C33"/>
    <mergeCell ref="D33:M33"/>
    <mergeCell ref="A34:C34"/>
    <mergeCell ref="D34:M34"/>
    <mergeCell ref="A35:C35"/>
    <mergeCell ref="D35:M35"/>
    <mergeCell ref="A26:C26"/>
    <mergeCell ref="D26:M26"/>
    <mergeCell ref="A27:C27"/>
    <mergeCell ref="D27:M27"/>
    <mergeCell ref="A28:M28"/>
    <mergeCell ref="A29:C32"/>
    <mergeCell ref="D29:M29"/>
    <mergeCell ref="D30:M30"/>
    <mergeCell ref="D31:M31"/>
    <mergeCell ref="D32:M32"/>
    <mergeCell ref="A21:L21"/>
    <mergeCell ref="A22:L22"/>
    <mergeCell ref="A23:M23"/>
    <mergeCell ref="A24:C25"/>
    <mergeCell ref="D24:M24"/>
    <mergeCell ref="D25:M25"/>
    <mergeCell ref="A20:L20"/>
    <mergeCell ref="A11:B12"/>
    <mergeCell ref="D11:G11"/>
    <mergeCell ref="H11:M11"/>
    <mergeCell ref="C12:M12"/>
    <mergeCell ref="A13:M13"/>
    <mergeCell ref="A14:L14"/>
    <mergeCell ref="A15:L15"/>
    <mergeCell ref="A16:L16"/>
    <mergeCell ref="A17:L17"/>
    <mergeCell ref="A18:L18"/>
    <mergeCell ref="A19:L19"/>
    <mergeCell ref="A10:B10"/>
    <mergeCell ref="C10:G10"/>
    <mergeCell ref="H10:I10"/>
    <mergeCell ref="J10:K10"/>
    <mergeCell ref="A2:M2"/>
    <mergeCell ref="A3:M3"/>
    <mergeCell ref="H4:I4"/>
    <mergeCell ref="J4:M4"/>
    <mergeCell ref="H5:I5"/>
    <mergeCell ref="J5:M5"/>
    <mergeCell ref="H6:I6"/>
    <mergeCell ref="J6:M6"/>
    <mergeCell ref="A8:M8"/>
    <mergeCell ref="A9:B9"/>
    <mergeCell ref="C9:M9"/>
  </mergeCells>
  <phoneticPr fontId="4"/>
  <dataValidations disablePrompts="1" count="3">
    <dataValidation type="list" allowBlank="1" showInputMessage="1" showErrorMessage="1" sqref="M18" xr:uid="{0CC864D2-F4EA-493A-89DE-4C6F2723EF5F}">
      <formula1>$C$80:$C$82</formula1>
    </dataValidation>
    <dataValidation type="list" allowBlank="1" showInputMessage="1" showErrorMessage="1" sqref="M14:M17 M19:M21" xr:uid="{2C518544-9B2E-4F20-9D11-EAE39BE92684}">
      <formula1>$C$77:$C$78</formula1>
    </dataValidation>
    <dataValidation type="list" allowBlank="1" showInputMessage="1" showErrorMessage="1" sqref="M22" xr:uid="{69A5D1C7-6440-40C7-8760-5CBB996ADF53}">
      <formula1>$E$77:$E$78</formula1>
    </dataValidation>
  </dataValidations>
  <printOptions horizontalCentered="1"/>
  <pageMargins left="0.51181102362204722" right="0.31496062992125984" top="0.55118110236220474" bottom="0.35433070866141736" header="0.31496062992125984" footer="0.31496062992125984"/>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114300</xdr:colOff>
                    <xdr:row>2</xdr:row>
                    <xdr:rowOff>285750</xdr:rowOff>
                  </from>
                  <to>
                    <xdr:col>6</xdr:col>
                    <xdr:colOff>654050</xdr:colOff>
                    <xdr:row>5</xdr:row>
                    <xdr:rowOff>95250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114300</xdr:colOff>
                    <xdr:row>4</xdr:row>
                    <xdr:rowOff>203200</xdr:rowOff>
                  </from>
                  <to>
                    <xdr:col>5</xdr:col>
                    <xdr:colOff>425450</xdr:colOff>
                    <xdr:row>7</xdr:row>
                    <xdr:rowOff>19050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114300</xdr:colOff>
                    <xdr:row>2</xdr:row>
                    <xdr:rowOff>285750</xdr:rowOff>
                  </from>
                  <to>
                    <xdr:col>6</xdr:col>
                    <xdr:colOff>654050</xdr:colOff>
                    <xdr:row>5</xdr:row>
                    <xdr:rowOff>95250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114300</xdr:colOff>
                    <xdr:row>4</xdr:row>
                    <xdr:rowOff>203200</xdr:rowOff>
                  </from>
                  <to>
                    <xdr:col>5</xdr:col>
                    <xdr:colOff>425450</xdr:colOff>
                    <xdr:row>7</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0C04B-8172-490F-9C59-70C32D6A3F50}">
  <sheetPr>
    <tabColor rgb="FF66FF33"/>
    <pageSetUpPr fitToPage="1"/>
  </sheetPr>
  <dimension ref="A1:M134"/>
  <sheetViews>
    <sheetView showGridLines="0" view="pageBreakPreview" zoomScale="109" zoomScaleNormal="85" zoomScaleSheetLayoutView="115" workbookViewId="0">
      <selection activeCell="V13" sqref="V13"/>
    </sheetView>
  </sheetViews>
  <sheetFormatPr defaultColWidth="6.26953125" defaultRowHeight="18.75" customHeight="1"/>
  <cols>
    <col min="1" max="1" width="6.26953125" style="71"/>
    <col min="2" max="2" width="7.36328125" style="71" customWidth="1"/>
    <col min="3" max="3" width="7.81640625" style="71" customWidth="1"/>
    <col min="4" max="6" width="6.26953125" style="71"/>
    <col min="7" max="7" width="15.36328125" style="71" customWidth="1"/>
    <col min="8" max="11" width="6.26953125" style="71"/>
    <col min="12" max="12" width="8.6328125" style="71" bestFit="1" customWidth="1"/>
    <col min="13" max="13" width="11.26953125" style="71" bestFit="1" customWidth="1"/>
    <col min="14" max="30" width="6.26953125" style="71"/>
    <col min="31" max="31" width="14.26953125" style="71" bestFit="1" customWidth="1"/>
    <col min="32" max="38" width="6.26953125" style="71"/>
    <col min="39" max="39" width="17.7265625" style="71" customWidth="1"/>
    <col min="40" max="16384" width="6.26953125" style="71"/>
  </cols>
  <sheetData>
    <row r="1" spans="1:13" ht="23.5" customHeight="1"/>
    <row r="2" spans="1:13" ht="24" customHeight="1">
      <c r="A2" s="483" t="s">
        <v>193</v>
      </c>
      <c r="B2" s="483"/>
      <c r="C2" s="483"/>
      <c r="D2" s="483"/>
      <c r="E2" s="483"/>
      <c r="F2" s="483"/>
      <c r="G2" s="483"/>
      <c r="H2" s="483"/>
      <c r="I2" s="483"/>
      <c r="J2" s="483"/>
      <c r="K2" s="483"/>
      <c r="L2" s="483"/>
      <c r="M2" s="483"/>
    </row>
    <row r="3" spans="1:13" ht="22.5" customHeight="1">
      <c r="A3" s="484"/>
      <c r="B3" s="484"/>
      <c r="C3" s="484"/>
      <c r="D3" s="484"/>
      <c r="E3" s="484"/>
      <c r="F3" s="484"/>
      <c r="G3" s="484"/>
      <c r="H3" s="484"/>
      <c r="I3" s="484"/>
      <c r="J3" s="484"/>
      <c r="K3" s="484"/>
      <c r="L3" s="484"/>
      <c r="M3" s="484"/>
    </row>
    <row r="4" spans="1:13" ht="22.5" customHeight="1">
      <c r="H4" s="485" t="s">
        <v>81</v>
      </c>
      <c r="I4" s="485"/>
      <c r="J4" s="539">
        <f>基本情報!D21</f>
        <v>0</v>
      </c>
      <c r="K4" s="540"/>
      <c r="L4" s="540"/>
      <c r="M4" s="541"/>
    </row>
    <row r="5" spans="1:13" ht="22.5" customHeight="1">
      <c r="H5" s="485" t="s">
        <v>82</v>
      </c>
      <c r="I5" s="485"/>
      <c r="J5" s="537">
        <f>基本情報!D18</f>
        <v>0</v>
      </c>
      <c r="K5" s="538"/>
      <c r="L5" s="538"/>
      <c r="M5" s="542"/>
    </row>
    <row r="6" spans="1:13" ht="26.25" customHeight="1">
      <c r="H6" s="485" t="s">
        <v>83</v>
      </c>
      <c r="I6" s="485"/>
      <c r="J6" s="543">
        <f>基本情報!D19</f>
        <v>0</v>
      </c>
      <c r="K6" s="543"/>
      <c r="L6" s="543"/>
      <c r="M6" s="543"/>
    </row>
    <row r="7" spans="1:13" ht="9.75" customHeight="1"/>
    <row r="8" spans="1:13" ht="18" customHeight="1">
      <c r="A8" s="493" t="s">
        <v>84</v>
      </c>
      <c r="B8" s="494"/>
      <c r="C8" s="494"/>
      <c r="D8" s="494"/>
      <c r="E8" s="494"/>
      <c r="F8" s="494"/>
      <c r="G8" s="494"/>
      <c r="H8" s="494"/>
      <c r="I8" s="494"/>
      <c r="J8" s="494"/>
      <c r="K8" s="494"/>
      <c r="L8" s="494"/>
      <c r="M8" s="495"/>
    </row>
    <row r="9" spans="1:13" ht="22.5" customHeight="1">
      <c r="A9" s="477" t="s">
        <v>86</v>
      </c>
      <c r="B9" s="478"/>
      <c r="C9" s="544">
        <f>基本情報!D14</f>
        <v>0</v>
      </c>
      <c r="D9" s="545"/>
      <c r="E9" s="545"/>
      <c r="F9" s="545"/>
      <c r="G9" s="545"/>
      <c r="H9" s="545"/>
      <c r="I9" s="545"/>
      <c r="J9" s="545"/>
      <c r="K9" s="545"/>
      <c r="L9" s="545"/>
      <c r="M9" s="546"/>
    </row>
    <row r="10" spans="1:13" ht="22.5" customHeight="1">
      <c r="A10" s="477" t="s">
        <v>87</v>
      </c>
      <c r="B10" s="478"/>
      <c r="C10" s="537">
        <f>基本情報!D15</f>
        <v>0</v>
      </c>
      <c r="D10" s="538"/>
      <c r="E10" s="538"/>
      <c r="F10" s="538"/>
      <c r="G10" s="538"/>
      <c r="H10" s="481" t="s">
        <v>88</v>
      </c>
      <c r="I10" s="481"/>
      <c r="J10" s="533"/>
      <c r="K10" s="533"/>
      <c r="L10" s="72" t="s">
        <v>89</v>
      </c>
      <c r="M10" s="73"/>
    </row>
    <row r="11" spans="1:13" ht="22.5" customHeight="1">
      <c r="A11" s="500" t="s">
        <v>90</v>
      </c>
      <c r="B11" s="500"/>
      <c r="C11" s="74" t="s">
        <v>85</v>
      </c>
      <c r="D11" s="534">
        <f>基本情報!D12</f>
        <v>0</v>
      </c>
      <c r="E11" s="534"/>
      <c r="F11" s="534"/>
      <c r="G11" s="535"/>
      <c r="H11" s="504"/>
      <c r="I11" s="505"/>
      <c r="J11" s="505"/>
      <c r="K11" s="505"/>
      <c r="L11" s="505"/>
      <c r="M11" s="506"/>
    </row>
    <row r="12" spans="1:13" ht="22.5" customHeight="1">
      <c r="A12" s="500"/>
      <c r="B12" s="500"/>
      <c r="C12" s="536">
        <f>基本情報!D13</f>
        <v>0</v>
      </c>
      <c r="D12" s="536"/>
      <c r="E12" s="536"/>
      <c r="F12" s="536"/>
      <c r="G12" s="536"/>
      <c r="H12" s="536"/>
      <c r="I12" s="536"/>
      <c r="J12" s="536"/>
      <c r="K12" s="536"/>
      <c r="L12" s="536"/>
      <c r="M12" s="536"/>
    </row>
    <row r="13" spans="1:13" ht="17.25" customHeight="1">
      <c r="A13" s="493" t="s">
        <v>194</v>
      </c>
      <c r="B13" s="494"/>
      <c r="C13" s="494"/>
      <c r="D13" s="494"/>
      <c r="E13" s="494"/>
      <c r="F13" s="494"/>
      <c r="G13" s="494"/>
      <c r="H13" s="494"/>
      <c r="I13" s="494"/>
      <c r="J13" s="494"/>
      <c r="K13" s="494"/>
      <c r="L13" s="494"/>
      <c r="M13" s="495"/>
    </row>
    <row r="14" spans="1:13" ht="18" customHeight="1">
      <c r="A14" s="509" t="s">
        <v>195</v>
      </c>
      <c r="B14" s="509"/>
      <c r="C14" s="509"/>
      <c r="D14" s="509"/>
      <c r="E14" s="509"/>
      <c r="F14" s="509"/>
      <c r="G14" s="509"/>
      <c r="H14" s="509"/>
      <c r="I14" s="509"/>
      <c r="J14" s="509"/>
      <c r="K14" s="509"/>
      <c r="L14" s="509"/>
      <c r="M14" s="75"/>
    </row>
    <row r="15" spans="1:13" ht="30" customHeight="1">
      <c r="A15" s="510" t="s">
        <v>196</v>
      </c>
      <c r="B15" s="511"/>
      <c r="C15" s="511"/>
      <c r="D15" s="511"/>
      <c r="E15" s="511"/>
      <c r="F15" s="511"/>
      <c r="G15" s="511"/>
      <c r="H15" s="511"/>
      <c r="I15" s="511"/>
      <c r="J15" s="511"/>
      <c r="K15" s="511"/>
      <c r="L15" s="512"/>
      <c r="M15" s="75"/>
    </row>
    <row r="16" spans="1:13" ht="30" customHeight="1">
      <c r="A16" s="510" t="s">
        <v>239</v>
      </c>
      <c r="B16" s="511"/>
      <c r="C16" s="511"/>
      <c r="D16" s="511"/>
      <c r="E16" s="511"/>
      <c r="F16" s="511"/>
      <c r="G16" s="511"/>
      <c r="H16" s="511"/>
      <c r="I16" s="511"/>
      <c r="J16" s="511"/>
      <c r="K16" s="511"/>
      <c r="L16" s="512"/>
      <c r="M16" s="75"/>
    </row>
    <row r="17" spans="1:13" ht="45" customHeight="1">
      <c r="A17" s="499" t="s">
        <v>197</v>
      </c>
      <c r="B17" s="499"/>
      <c r="C17" s="499"/>
      <c r="D17" s="499"/>
      <c r="E17" s="499"/>
      <c r="F17" s="499"/>
      <c r="G17" s="499"/>
      <c r="H17" s="499"/>
      <c r="I17" s="499"/>
      <c r="J17" s="499"/>
      <c r="K17" s="499"/>
      <c r="L17" s="499"/>
      <c r="M17" s="75"/>
    </row>
    <row r="18" spans="1:13" ht="18" customHeight="1">
      <c r="A18" s="509" t="s">
        <v>211</v>
      </c>
      <c r="B18" s="509"/>
      <c r="C18" s="509"/>
      <c r="D18" s="509"/>
      <c r="E18" s="509"/>
      <c r="F18" s="509"/>
      <c r="G18" s="509"/>
      <c r="H18" s="509"/>
      <c r="I18" s="509"/>
      <c r="J18" s="509"/>
      <c r="K18" s="509"/>
      <c r="L18" s="509"/>
      <c r="M18" s="75"/>
    </row>
    <row r="19" spans="1:13" ht="18" customHeight="1">
      <c r="A19" s="499" t="s">
        <v>198</v>
      </c>
      <c r="B19" s="499"/>
      <c r="C19" s="499"/>
      <c r="D19" s="499"/>
      <c r="E19" s="499"/>
      <c r="F19" s="499"/>
      <c r="G19" s="499"/>
      <c r="H19" s="499"/>
      <c r="I19" s="499"/>
      <c r="J19" s="499"/>
      <c r="K19" s="499"/>
      <c r="L19" s="499"/>
      <c r="M19" s="75"/>
    </row>
    <row r="20" spans="1:13" ht="18" customHeight="1">
      <c r="A20" s="499" t="s">
        <v>199</v>
      </c>
      <c r="B20" s="499"/>
      <c r="C20" s="499"/>
      <c r="D20" s="499"/>
      <c r="E20" s="499"/>
      <c r="F20" s="499"/>
      <c r="G20" s="499"/>
      <c r="H20" s="499"/>
      <c r="I20" s="499"/>
      <c r="J20" s="499"/>
      <c r="K20" s="499"/>
      <c r="L20" s="499"/>
      <c r="M20" s="75"/>
    </row>
    <row r="21" spans="1:13" ht="18" customHeight="1">
      <c r="A21" s="499" t="s">
        <v>200</v>
      </c>
      <c r="B21" s="499"/>
      <c r="C21" s="499"/>
      <c r="D21" s="499"/>
      <c r="E21" s="499"/>
      <c r="F21" s="499"/>
      <c r="G21" s="499"/>
      <c r="H21" s="499"/>
      <c r="I21" s="499"/>
      <c r="J21" s="499"/>
      <c r="K21" s="499"/>
      <c r="L21" s="499"/>
      <c r="M21" s="75"/>
    </row>
    <row r="22" spans="1:13" ht="30" customHeight="1">
      <c r="A22" s="510" t="s">
        <v>201</v>
      </c>
      <c r="B22" s="511"/>
      <c r="C22" s="511"/>
      <c r="D22" s="511"/>
      <c r="E22" s="511"/>
      <c r="F22" s="511"/>
      <c r="G22" s="511"/>
      <c r="H22" s="511"/>
      <c r="I22" s="511"/>
      <c r="J22" s="511"/>
      <c r="K22" s="511"/>
      <c r="L22" s="512"/>
      <c r="M22" s="76"/>
    </row>
    <row r="23" spans="1:13" ht="18" customHeight="1">
      <c r="A23" s="493" t="s">
        <v>212</v>
      </c>
      <c r="B23" s="494"/>
      <c r="C23" s="494"/>
      <c r="D23" s="494"/>
      <c r="E23" s="494"/>
      <c r="F23" s="494"/>
      <c r="G23" s="494"/>
      <c r="H23" s="494"/>
      <c r="I23" s="494"/>
      <c r="J23" s="494"/>
      <c r="K23" s="494"/>
      <c r="L23" s="494"/>
      <c r="M23" s="495"/>
    </row>
    <row r="24" spans="1:13" ht="58" customHeight="1">
      <c r="A24" s="513" t="s">
        <v>213</v>
      </c>
      <c r="B24" s="514"/>
      <c r="C24" s="515"/>
      <c r="D24" s="547" t="s">
        <v>214</v>
      </c>
      <c r="E24" s="548"/>
      <c r="F24" s="548"/>
      <c r="G24" s="548"/>
      <c r="H24" s="548"/>
      <c r="I24" s="548"/>
      <c r="J24" s="548"/>
      <c r="K24" s="548"/>
      <c r="L24" s="548"/>
      <c r="M24" s="549"/>
    </row>
    <row r="25" spans="1:13" ht="58" customHeight="1">
      <c r="A25" s="513"/>
      <c r="B25" s="514"/>
      <c r="C25" s="515"/>
      <c r="D25" s="550" t="s">
        <v>215</v>
      </c>
      <c r="E25" s="551"/>
      <c r="F25" s="551"/>
      <c r="G25" s="551"/>
      <c r="H25" s="551"/>
      <c r="I25" s="551"/>
      <c r="J25" s="551"/>
      <c r="K25" s="551"/>
      <c r="L25" s="551"/>
      <c r="M25" s="552"/>
    </row>
    <row r="26" spans="1:13" ht="101.5" customHeight="1">
      <c r="A26" s="522" t="s">
        <v>216</v>
      </c>
      <c r="B26" s="523"/>
      <c r="C26" s="524"/>
      <c r="D26" s="547"/>
      <c r="E26" s="548"/>
      <c r="F26" s="548"/>
      <c r="G26" s="548"/>
      <c r="H26" s="548"/>
      <c r="I26" s="548"/>
      <c r="J26" s="548"/>
      <c r="K26" s="548"/>
      <c r="L26" s="548"/>
      <c r="M26" s="549"/>
    </row>
    <row r="27" spans="1:13" ht="130.5" customHeight="1">
      <c r="A27" s="510" t="s">
        <v>217</v>
      </c>
      <c r="B27" s="511"/>
      <c r="C27" s="512"/>
      <c r="D27" s="547"/>
      <c r="E27" s="548"/>
      <c r="F27" s="548"/>
      <c r="G27" s="548"/>
      <c r="H27" s="548"/>
      <c r="I27" s="548"/>
      <c r="J27" s="548"/>
      <c r="K27" s="548"/>
      <c r="L27" s="548"/>
      <c r="M27" s="549"/>
    </row>
    <row r="28" spans="1:13" ht="18" customHeight="1">
      <c r="A28" s="493" t="s">
        <v>218</v>
      </c>
      <c r="B28" s="494"/>
      <c r="C28" s="494"/>
      <c r="D28" s="494"/>
      <c r="E28" s="494"/>
      <c r="F28" s="494"/>
      <c r="G28" s="494"/>
      <c r="H28" s="494"/>
      <c r="I28" s="494"/>
      <c r="J28" s="494"/>
      <c r="K28" s="494"/>
      <c r="L28" s="494"/>
      <c r="M28" s="495"/>
    </row>
    <row r="29" spans="1:13" ht="58" customHeight="1">
      <c r="A29" s="522" t="s">
        <v>219</v>
      </c>
      <c r="B29" s="523"/>
      <c r="C29" s="524"/>
      <c r="D29" s="525" t="s">
        <v>220</v>
      </c>
      <c r="E29" s="526"/>
      <c r="F29" s="526"/>
      <c r="G29" s="526"/>
      <c r="H29" s="526"/>
      <c r="I29" s="526"/>
      <c r="J29" s="526"/>
      <c r="K29" s="526"/>
      <c r="L29" s="526"/>
      <c r="M29" s="527"/>
    </row>
    <row r="30" spans="1:13" ht="58" customHeight="1">
      <c r="A30" s="513"/>
      <c r="B30" s="514"/>
      <c r="C30" s="515"/>
      <c r="D30" s="525" t="s">
        <v>221</v>
      </c>
      <c r="E30" s="526"/>
      <c r="F30" s="526"/>
      <c r="G30" s="526"/>
      <c r="H30" s="526"/>
      <c r="I30" s="526"/>
      <c r="J30" s="526"/>
      <c r="K30" s="526"/>
      <c r="L30" s="526"/>
      <c r="M30" s="527"/>
    </row>
    <row r="31" spans="1:13" ht="58" customHeight="1">
      <c r="A31" s="513"/>
      <c r="B31" s="514"/>
      <c r="C31" s="515"/>
      <c r="D31" s="525" t="s">
        <v>222</v>
      </c>
      <c r="E31" s="526"/>
      <c r="F31" s="526"/>
      <c r="G31" s="526"/>
      <c r="H31" s="526"/>
      <c r="I31" s="526"/>
      <c r="J31" s="526"/>
      <c r="K31" s="526"/>
      <c r="L31" s="526"/>
      <c r="M31" s="527"/>
    </row>
    <row r="32" spans="1:13" ht="58" customHeight="1">
      <c r="A32" s="513"/>
      <c r="B32" s="514"/>
      <c r="C32" s="515"/>
      <c r="D32" s="525" t="s">
        <v>223</v>
      </c>
      <c r="E32" s="526"/>
      <c r="F32" s="526"/>
      <c r="G32" s="526"/>
      <c r="H32" s="526"/>
      <c r="I32" s="526"/>
      <c r="J32" s="526"/>
      <c r="K32" s="526"/>
      <c r="L32" s="526"/>
      <c r="M32" s="527"/>
    </row>
    <row r="33" spans="1:13" ht="72.5" customHeight="1">
      <c r="A33" s="522" t="s">
        <v>240</v>
      </c>
      <c r="B33" s="523"/>
      <c r="C33" s="524"/>
      <c r="D33" s="516" t="s">
        <v>241</v>
      </c>
      <c r="E33" s="517"/>
      <c r="F33" s="517"/>
      <c r="G33" s="517"/>
      <c r="H33" s="517"/>
      <c r="I33" s="517"/>
      <c r="J33" s="517"/>
      <c r="K33" s="517"/>
      <c r="L33" s="517"/>
      <c r="M33" s="518"/>
    </row>
    <row r="34" spans="1:13" ht="72.5" customHeight="1">
      <c r="A34" s="522" t="s">
        <v>224</v>
      </c>
      <c r="B34" s="523"/>
      <c r="C34" s="524"/>
      <c r="D34" s="516"/>
      <c r="E34" s="517"/>
      <c r="F34" s="517"/>
      <c r="G34" s="517"/>
      <c r="H34" s="517"/>
      <c r="I34" s="517"/>
      <c r="J34" s="517"/>
      <c r="K34" s="517"/>
      <c r="L34" s="517"/>
      <c r="M34" s="518"/>
    </row>
    <row r="35" spans="1:13" ht="72.5" customHeight="1">
      <c r="A35" s="522" t="s">
        <v>225</v>
      </c>
      <c r="B35" s="523"/>
      <c r="C35" s="524"/>
      <c r="D35" s="519"/>
      <c r="E35" s="520"/>
      <c r="F35" s="520"/>
      <c r="G35" s="520"/>
      <c r="H35" s="520"/>
      <c r="I35" s="520"/>
      <c r="J35" s="520"/>
      <c r="K35" s="520"/>
      <c r="L35" s="520"/>
      <c r="M35" s="521"/>
    </row>
    <row r="36" spans="1:13" ht="101.5" customHeight="1">
      <c r="A36" s="510" t="s">
        <v>226</v>
      </c>
      <c r="B36" s="511"/>
      <c r="C36" s="512"/>
      <c r="D36" s="516"/>
      <c r="E36" s="517"/>
      <c r="F36" s="517"/>
      <c r="G36" s="517"/>
      <c r="H36" s="517"/>
      <c r="I36" s="517"/>
      <c r="J36" s="517"/>
      <c r="K36" s="517"/>
      <c r="L36" s="517"/>
      <c r="M36" s="518"/>
    </row>
    <row r="77" spans="1:5" ht="18.75" customHeight="1">
      <c r="A77" s="77">
        <v>45505</v>
      </c>
      <c r="C77" s="78"/>
      <c r="E77" s="78" t="s">
        <v>227</v>
      </c>
    </row>
    <row r="78" spans="1:5" ht="18.75" customHeight="1">
      <c r="A78" s="77">
        <v>45506</v>
      </c>
      <c r="C78" s="78" t="s">
        <v>228</v>
      </c>
      <c r="E78" s="78" t="s">
        <v>229</v>
      </c>
    </row>
    <row r="79" spans="1:5" ht="18.75" customHeight="1">
      <c r="A79" s="77">
        <v>45507</v>
      </c>
    </row>
    <row r="80" spans="1:5" ht="18.75" customHeight="1">
      <c r="A80" s="77">
        <v>45508</v>
      </c>
      <c r="C80" s="78"/>
    </row>
    <row r="81" spans="1:3" ht="18.75" customHeight="1">
      <c r="A81" s="77">
        <v>45513</v>
      </c>
      <c r="C81" s="78" t="s">
        <v>230</v>
      </c>
    </row>
    <row r="82" spans="1:3" ht="18.75" customHeight="1">
      <c r="A82" s="77">
        <v>45514</v>
      </c>
      <c r="C82" s="78" t="s">
        <v>231</v>
      </c>
    </row>
    <row r="83" spans="1:3" ht="18.75" customHeight="1">
      <c r="A83" s="77">
        <v>45515</v>
      </c>
    </row>
    <row r="84" spans="1:3" ht="18.75" customHeight="1">
      <c r="A84" s="77">
        <v>45516</v>
      </c>
    </row>
    <row r="85" spans="1:3" ht="18.75" customHeight="1">
      <c r="A85" s="77">
        <v>45517</v>
      </c>
    </row>
    <row r="86" spans="1:3" ht="18.75" customHeight="1">
      <c r="A86" s="77"/>
    </row>
    <row r="87" spans="1:3" ht="18.75" customHeight="1">
      <c r="A87" s="77"/>
    </row>
    <row r="88" spans="1:3" ht="18.75" customHeight="1">
      <c r="A88" s="77">
        <v>45518</v>
      </c>
    </row>
    <row r="89" spans="1:3" ht="18.75" customHeight="1">
      <c r="A89" s="77">
        <v>45519</v>
      </c>
    </row>
    <row r="90" spans="1:3" ht="18.75" customHeight="1">
      <c r="A90" s="77">
        <v>45520</v>
      </c>
    </row>
    <row r="91" spans="1:3" ht="18.75" customHeight="1">
      <c r="A91" s="77">
        <v>45521</v>
      </c>
    </row>
    <row r="92" spans="1:3" ht="18.75" customHeight="1">
      <c r="A92" s="77">
        <v>45522</v>
      </c>
    </row>
    <row r="93" spans="1:3" ht="18.75" customHeight="1">
      <c r="A93" s="77">
        <v>45523</v>
      </c>
    </row>
    <row r="94" spans="1:3" ht="18.75" customHeight="1">
      <c r="A94" s="77">
        <v>45524</v>
      </c>
    </row>
    <row r="95" spans="1:3" ht="18.75" customHeight="1">
      <c r="A95" s="77">
        <v>45525</v>
      </c>
    </row>
    <row r="96" spans="1:3" ht="18.75" customHeight="1">
      <c r="A96" s="77">
        <v>45526</v>
      </c>
    </row>
    <row r="97" spans="1:1" ht="18.75" customHeight="1">
      <c r="A97" s="77">
        <v>45527</v>
      </c>
    </row>
    <row r="98" spans="1:1" ht="18.75" customHeight="1">
      <c r="A98" s="77">
        <v>45528</v>
      </c>
    </row>
    <row r="99" spans="1:1" ht="18.75" customHeight="1">
      <c r="A99" s="77">
        <v>45529</v>
      </c>
    </row>
    <row r="100" spans="1:1" ht="18.75" customHeight="1">
      <c r="A100" s="77">
        <v>45530</v>
      </c>
    </row>
    <row r="101" spans="1:1" ht="18.75" customHeight="1">
      <c r="A101" s="77">
        <v>45531</v>
      </c>
    </row>
    <row r="102" spans="1:1" ht="18.75" customHeight="1">
      <c r="A102" s="77">
        <v>45532</v>
      </c>
    </row>
    <row r="103" spans="1:1" ht="18.75" customHeight="1">
      <c r="A103" s="77">
        <v>45533</v>
      </c>
    </row>
    <row r="104" spans="1:1" ht="18.75" customHeight="1">
      <c r="A104" s="77">
        <v>45534</v>
      </c>
    </row>
    <row r="105" spans="1:1" ht="18.75" customHeight="1">
      <c r="A105" s="77">
        <v>45535</v>
      </c>
    </row>
    <row r="106" spans="1:1" ht="18.75" customHeight="1">
      <c r="A106" s="77">
        <v>45536</v>
      </c>
    </row>
    <row r="107" spans="1:1" ht="18.75" customHeight="1">
      <c r="A107" s="77">
        <v>45537</v>
      </c>
    </row>
    <row r="108" spans="1:1" ht="18.75" customHeight="1">
      <c r="A108" s="77">
        <v>45538</v>
      </c>
    </row>
    <row r="109" spans="1:1" ht="18.75" customHeight="1">
      <c r="A109" s="77">
        <v>45539</v>
      </c>
    </row>
    <row r="110" spans="1:1" ht="18.75" customHeight="1">
      <c r="A110" s="77">
        <v>45540</v>
      </c>
    </row>
    <row r="111" spans="1:1" ht="18.75" customHeight="1">
      <c r="A111" s="77">
        <v>45541</v>
      </c>
    </row>
    <row r="112" spans="1:1" ht="18.75" customHeight="1">
      <c r="A112" s="77">
        <v>45542</v>
      </c>
    </row>
    <row r="113" spans="1:1" ht="18.75" customHeight="1">
      <c r="A113" s="77">
        <v>45543</v>
      </c>
    </row>
    <row r="114" spans="1:1" ht="18.75" customHeight="1">
      <c r="A114" s="77">
        <v>45544</v>
      </c>
    </row>
    <row r="115" spans="1:1" ht="18.75" customHeight="1">
      <c r="A115" s="77">
        <v>45545</v>
      </c>
    </row>
    <row r="116" spans="1:1" ht="18.75" customHeight="1">
      <c r="A116" s="77">
        <v>45546</v>
      </c>
    </row>
    <row r="117" spans="1:1" ht="18.75" customHeight="1">
      <c r="A117" s="77">
        <v>45547</v>
      </c>
    </row>
    <row r="118" spans="1:1" ht="18.75" customHeight="1">
      <c r="A118" s="77">
        <v>45640</v>
      </c>
    </row>
    <row r="119" spans="1:1" ht="18.75" customHeight="1">
      <c r="A119" s="77">
        <v>45641</v>
      </c>
    </row>
    <row r="120" spans="1:1" ht="18.75" customHeight="1">
      <c r="A120" s="77">
        <v>45642</v>
      </c>
    </row>
    <row r="121" spans="1:1" ht="18.75" customHeight="1">
      <c r="A121" s="77">
        <v>45643</v>
      </c>
    </row>
    <row r="122" spans="1:1" ht="18.75" customHeight="1">
      <c r="A122" s="77">
        <v>45644</v>
      </c>
    </row>
    <row r="123" spans="1:1" ht="18.75" customHeight="1">
      <c r="A123" s="77">
        <v>45645</v>
      </c>
    </row>
    <row r="124" spans="1:1" ht="18.75" customHeight="1">
      <c r="A124" s="77">
        <v>45646</v>
      </c>
    </row>
    <row r="125" spans="1:1" ht="18.75" customHeight="1">
      <c r="A125" s="77">
        <v>45647</v>
      </c>
    </row>
    <row r="126" spans="1:1" ht="18.75" customHeight="1">
      <c r="A126" s="77">
        <v>45648</v>
      </c>
    </row>
    <row r="127" spans="1:1" ht="18.75" customHeight="1">
      <c r="A127" s="77">
        <v>45649</v>
      </c>
    </row>
    <row r="128" spans="1:1" ht="18.75" customHeight="1">
      <c r="A128" s="77">
        <v>45650</v>
      </c>
    </row>
    <row r="129" spans="1:1" ht="18.75" customHeight="1">
      <c r="A129" s="77">
        <v>45651</v>
      </c>
    </row>
    <row r="130" spans="1:1" ht="18.75" customHeight="1">
      <c r="A130" s="77">
        <v>45652</v>
      </c>
    </row>
    <row r="131" spans="1:1" ht="18.75" customHeight="1">
      <c r="A131" s="77">
        <v>45653</v>
      </c>
    </row>
    <row r="132" spans="1:1" ht="18.75" customHeight="1">
      <c r="A132" s="77">
        <v>45654</v>
      </c>
    </row>
    <row r="133" spans="1:1" ht="18.75" customHeight="1">
      <c r="A133" s="77">
        <v>45655</v>
      </c>
    </row>
    <row r="134" spans="1:1" ht="18.75" customHeight="1">
      <c r="A134" s="77">
        <v>45656</v>
      </c>
    </row>
  </sheetData>
  <sheetProtection sheet="1" objects="1" scenarios="1" formatRows="0"/>
  <protectedRanges>
    <protectedRange sqref="C10 J10 D30 D32 D31 M14:M22 D35 D36 D34 D26 D29 D33 D27 D24" name="導入計画１"/>
  </protectedRanges>
  <mergeCells count="51">
    <mergeCell ref="A36:C36"/>
    <mergeCell ref="D36:M36"/>
    <mergeCell ref="A33:C33"/>
    <mergeCell ref="D33:M33"/>
    <mergeCell ref="A34:C34"/>
    <mergeCell ref="D34:M34"/>
    <mergeCell ref="A35:C35"/>
    <mergeCell ref="D35:M35"/>
    <mergeCell ref="A29:C32"/>
    <mergeCell ref="D29:M29"/>
    <mergeCell ref="D30:M30"/>
    <mergeCell ref="D31:M31"/>
    <mergeCell ref="D32:M32"/>
    <mergeCell ref="A26:C26"/>
    <mergeCell ref="D26:M26"/>
    <mergeCell ref="A27:C27"/>
    <mergeCell ref="D27:M27"/>
    <mergeCell ref="A28:M28"/>
    <mergeCell ref="A20:L20"/>
    <mergeCell ref="A21:L21"/>
    <mergeCell ref="A22:L22"/>
    <mergeCell ref="A23:M23"/>
    <mergeCell ref="A24:C25"/>
    <mergeCell ref="D24:M24"/>
    <mergeCell ref="D25:M25"/>
    <mergeCell ref="H6:I6"/>
    <mergeCell ref="J6:M6"/>
    <mergeCell ref="A8:M8"/>
    <mergeCell ref="A9:B9"/>
    <mergeCell ref="C9:M9"/>
    <mergeCell ref="A2:M2"/>
    <mergeCell ref="A3:M3"/>
    <mergeCell ref="H4:I4"/>
    <mergeCell ref="J4:M4"/>
    <mergeCell ref="H5:I5"/>
    <mergeCell ref="J5:M5"/>
    <mergeCell ref="J10:K10"/>
    <mergeCell ref="A13:M13"/>
    <mergeCell ref="A11:B12"/>
    <mergeCell ref="D11:G11"/>
    <mergeCell ref="A19:L19"/>
    <mergeCell ref="H11:M11"/>
    <mergeCell ref="C12:M12"/>
    <mergeCell ref="A10:B10"/>
    <mergeCell ref="C10:G10"/>
    <mergeCell ref="H10:I10"/>
    <mergeCell ref="A14:L14"/>
    <mergeCell ref="A15:L15"/>
    <mergeCell ref="A16:L16"/>
    <mergeCell ref="A17:L17"/>
    <mergeCell ref="A18:L18"/>
  </mergeCells>
  <phoneticPr fontId="4"/>
  <dataValidations count="3">
    <dataValidation type="list" allowBlank="1" showInputMessage="1" showErrorMessage="1" sqref="M22" xr:uid="{EBF6AF2F-8531-4AD3-BD05-A9088DEC822D}">
      <formula1>$E$77:$E$78</formula1>
    </dataValidation>
    <dataValidation type="list" allowBlank="1" showInputMessage="1" showErrorMessage="1" sqref="M14:M17 M19:M21" xr:uid="{3C5DF1A2-3CC1-4793-A671-2E798A6FEDC6}">
      <formula1>$C$77:$C$78</formula1>
    </dataValidation>
    <dataValidation type="list" allowBlank="1" showInputMessage="1" showErrorMessage="1" sqref="M18" xr:uid="{1290B9D1-BEC5-4A58-AE1F-23813376AEFB}">
      <formula1>$C$80:$C$82</formula1>
    </dataValidation>
  </dataValidations>
  <printOptions horizontalCentered="1"/>
  <pageMargins left="0.51181102362204722" right="0.31496062992125984" top="0.55118110236220474" bottom="0.35433070866141736" header="0.31496062992125984" footer="0.31496062992125984"/>
  <pageSetup paperSize="9" scale="9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114300</xdr:colOff>
                    <xdr:row>2</xdr:row>
                    <xdr:rowOff>285750</xdr:rowOff>
                  </from>
                  <to>
                    <xdr:col>6</xdr:col>
                    <xdr:colOff>596900</xdr:colOff>
                    <xdr:row>5</xdr:row>
                    <xdr:rowOff>95250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114300</xdr:colOff>
                    <xdr:row>4</xdr:row>
                    <xdr:rowOff>203200</xdr:rowOff>
                  </from>
                  <to>
                    <xdr:col>5</xdr:col>
                    <xdr:colOff>368300</xdr:colOff>
                    <xdr:row>7</xdr:row>
                    <xdr:rowOff>19050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0</xdr:col>
                    <xdr:colOff>114300</xdr:colOff>
                    <xdr:row>2</xdr:row>
                    <xdr:rowOff>285750</xdr:rowOff>
                  </from>
                  <to>
                    <xdr:col>6</xdr:col>
                    <xdr:colOff>596900</xdr:colOff>
                    <xdr:row>5</xdr:row>
                    <xdr:rowOff>95250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0</xdr:col>
                    <xdr:colOff>114300</xdr:colOff>
                    <xdr:row>4</xdr:row>
                    <xdr:rowOff>203200</xdr:rowOff>
                  </from>
                  <to>
                    <xdr:col>5</xdr:col>
                    <xdr:colOff>368300</xdr:colOff>
                    <xdr:row>7</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18B3E-5293-4DF3-A482-719B3820CF57}">
  <sheetPr>
    <tabColor theme="1"/>
  </sheetPr>
  <dimension ref="A1:L273"/>
  <sheetViews>
    <sheetView zoomScale="99" zoomScaleNormal="130" workbookViewId="0">
      <selection activeCell="D18" sqref="D18"/>
    </sheetView>
  </sheetViews>
  <sheetFormatPr defaultRowHeight="13"/>
  <cols>
    <col min="1" max="1" width="23.1796875" customWidth="1"/>
    <col min="2" max="2" width="11" customWidth="1"/>
    <col min="3" max="3" width="21.7265625" customWidth="1"/>
    <col min="4" max="4" width="39.90625" customWidth="1"/>
  </cols>
  <sheetData>
    <row r="1" spans="1:12" ht="14">
      <c r="A1" s="5"/>
      <c r="B1" s="5"/>
      <c r="C1" s="13"/>
    </row>
    <row r="2" spans="1:12">
      <c r="A2" s="7"/>
      <c r="B2" s="7"/>
      <c r="C2" s="7"/>
    </row>
    <row r="3" spans="1:12">
      <c r="A3" s="7"/>
      <c r="B3" s="7"/>
      <c r="C3" s="7"/>
      <c r="L3" s="2"/>
    </row>
    <row r="4" spans="1:12">
      <c r="A4" s="3"/>
      <c r="B4" s="3"/>
      <c r="C4" s="3"/>
      <c r="D4" s="5"/>
      <c r="L4" s="2"/>
    </row>
    <row r="5" spans="1:12">
      <c r="A5" s="5" t="s">
        <v>15</v>
      </c>
      <c r="B5" s="5"/>
      <c r="C5" s="5"/>
      <c r="D5" s="42"/>
    </row>
    <row r="6" spans="1:12">
      <c r="A6" t="s">
        <v>55</v>
      </c>
      <c r="D6" s="42"/>
    </row>
    <row r="7" spans="1:12">
      <c r="A7" t="s">
        <v>26</v>
      </c>
      <c r="D7" s="42"/>
    </row>
    <row r="8" spans="1:12">
      <c r="A8" t="s">
        <v>27</v>
      </c>
      <c r="D8" s="42"/>
    </row>
    <row r="9" spans="1:12">
      <c r="A9" t="s">
        <v>28</v>
      </c>
      <c r="D9" s="42"/>
    </row>
    <row r="10" spans="1:12">
      <c r="A10" t="s">
        <v>168</v>
      </c>
      <c r="D10" s="42"/>
    </row>
    <row r="11" spans="1:12">
      <c r="A11" t="s">
        <v>169</v>
      </c>
      <c r="D11" s="42"/>
    </row>
    <row r="12" spans="1:12">
      <c r="A12" t="s">
        <v>29</v>
      </c>
      <c r="D12" s="42"/>
    </row>
    <row r="13" spans="1:12">
      <c r="A13" t="s">
        <v>172</v>
      </c>
      <c r="D13" s="42" t="s">
        <v>191</v>
      </c>
    </row>
    <row r="14" spans="1:12">
      <c r="A14" t="s">
        <v>173</v>
      </c>
      <c r="D14">
        <f>IF('1-2.申請見込額調書（ICT）'!Q11=2,2500000,0)</f>
        <v>0</v>
      </c>
    </row>
    <row r="15" spans="1:12">
      <c r="A15" t="s">
        <v>30</v>
      </c>
      <c r="D15">
        <f>IF('1-2.申請見込額調書（ICT）'!Q11=1,500000+'1-2.申請見込額調書（ICT）'!Q13*500000,0)</f>
        <v>0</v>
      </c>
    </row>
    <row r="16" spans="1:12">
      <c r="A16" t="s">
        <v>31</v>
      </c>
      <c r="D16">
        <f>IF('1-2.申請見込額調書（ICT）'!Q15=1,IF('1-2.申請見込額調書（ICT）'!Q17=1,150000,0),0)</f>
        <v>0</v>
      </c>
    </row>
    <row r="17" spans="1:4">
      <c r="A17" t="s">
        <v>32</v>
      </c>
      <c r="D17">
        <f>IF('1-2.申請見込額調書（ICT）'!Q19=1,50000,0)</f>
        <v>0</v>
      </c>
    </row>
    <row r="18" spans="1:4">
      <c r="A18" t="s">
        <v>33</v>
      </c>
      <c r="D18">
        <f>SUM(D14:D17)</f>
        <v>0</v>
      </c>
    </row>
    <row r="19" spans="1:4">
      <c r="A19" t="s">
        <v>34</v>
      </c>
    </row>
    <row r="20" spans="1:4">
      <c r="A20" t="s">
        <v>35</v>
      </c>
      <c r="D20" s="42"/>
    </row>
    <row r="21" spans="1:4">
      <c r="A21" t="s">
        <v>36</v>
      </c>
      <c r="D21" s="42"/>
    </row>
    <row r="22" spans="1:4">
      <c r="A22" t="s">
        <v>37</v>
      </c>
      <c r="D22" s="42"/>
    </row>
    <row r="23" spans="1:4">
      <c r="A23" t="s">
        <v>60</v>
      </c>
      <c r="D23" s="42"/>
    </row>
    <row r="24" spans="1:4">
      <c r="A24" t="s">
        <v>38</v>
      </c>
      <c r="D24" s="42"/>
    </row>
    <row r="25" spans="1:4">
      <c r="A25" t="s">
        <v>166</v>
      </c>
      <c r="D25" s="42"/>
    </row>
    <row r="26" spans="1:4">
      <c r="A26" t="s">
        <v>39</v>
      </c>
      <c r="D26" s="42"/>
    </row>
    <row r="27" spans="1:4">
      <c r="A27" t="s">
        <v>40</v>
      </c>
      <c r="D27" s="42"/>
    </row>
    <row r="28" spans="1:4">
      <c r="A28" t="s">
        <v>41</v>
      </c>
      <c r="D28" s="42"/>
    </row>
    <row r="29" spans="1:4">
      <c r="A29" t="s">
        <v>42</v>
      </c>
      <c r="D29" s="42"/>
    </row>
    <row r="30" spans="1:4">
      <c r="A30" t="s">
        <v>162</v>
      </c>
      <c r="D30" s="42"/>
    </row>
    <row r="31" spans="1:4">
      <c r="A31" t="s">
        <v>163</v>
      </c>
      <c r="D31" s="42"/>
    </row>
    <row r="32" spans="1:4">
      <c r="A32" t="s">
        <v>164</v>
      </c>
      <c r="D32" s="42"/>
    </row>
    <row r="33" spans="1:4">
      <c r="A33" t="s">
        <v>165</v>
      </c>
      <c r="D33" s="42"/>
    </row>
    <row r="34" spans="1:4">
      <c r="D34" s="42"/>
    </row>
    <row r="35" spans="1:4">
      <c r="D35" s="42"/>
    </row>
    <row r="36" spans="1:4">
      <c r="D36" s="42"/>
    </row>
    <row r="37" spans="1:4">
      <c r="D37" s="42"/>
    </row>
    <row r="38" spans="1:4">
      <c r="D38" s="42"/>
    </row>
    <row r="39" spans="1:4">
      <c r="A39" s="6" t="s">
        <v>14</v>
      </c>
      <c r="B39" s="6"/>
      <c r="C39" s="6"/>
      <c r="D39" s="42"/>
    </row>
    <row r="40" spans="1:4">
      <c r="A40" t="s">
        <v>152</v>
      </c>
      <c r="B40" s="4">
        <v>1000000</v>
      </c>
      <c r="D40" s="42"/>
    </row>
    <row r="41" spans="1:4">
      <c r="A41" t="s">
        <v>13</v>
      </c>
      <c r="B41" s="4">
        <v>1000000</v>
      </c>
      <c r="D41" s="42"/>
    </row>
    <row r="42" spans="1:4">
      <c r="A42" t="s">
        <v>11</v>
      </c>
      <c r="B42" s="4">
        <v>300000</v>
      </c>
      <c r="D42" s="42"/>
    </row>
    <row r="43" spans="1:4">
      <c r="A43" t="s">
        <v>12</v>
      </c>
      <c r="B43" s="4">
        <v>300000</v>
      </c>
      <c r="D43" s="42"/>
    </row>
    <row r="44" spans="1:4">
      <c r="A44" t="s">
        <v>17</v>
      </c>
      <c r="B44" s="4">
        <v>300000</v>
      </c>
      <c r="D44" s="42"/>
    </row>
    <row r="45" spans="1:4">
      <c r="A45" t="s">
        <v>202</v>
      </c>
      <c r="B45" s="4">
        <v>1000000</v>
      </c>
      <c r="D45" s="42"/>
    </row>
    <row r="46" spans="1:4">
      <c r="A46" t="s">
        <v>203</v>
      </c>
      <c r="B46" s="4">
        <v>300000</v>
      </c>
      <c r="D46" s="42"/>
    </row>
    <row r="47" spans="1:4">
      <c r="A47" t="s">
        <v>121</v>
      </c>
      <c r="B47" s="4">
        <v>300000</v>
      </c>
      <c r="D47" s="42"/>
    </row>
    <row r="48" spans="1:4">
      <c r="A48" t="s">
        <v>122</v>
      </c>
      <c r="B48" s="4">
        <v>300000</v>
      </c>
      <c r="D48" s="42"/>
    </row>
    <row r="49" spans="1:4">
      <c r="A49" t="s">
        <v>123</v>
      </c>
      <c r="B49" s="4">
        <v>300000</v>
      </c>
      <c r="D49" s="42"/>
    </row>
    <row r="50" spans="1:4">
      <c r="A50" t="s">
        <v>124</v>
      </c>
      <c r="B50" s="4">
        <v>1000000</v>
      </c>
      <c r="D50" s="42"/>
    </row>
    <row r="51" spans="1:4">
      <c r="B51" s="4"/>
      <c r="D51" s="42"/>
    </row>
    <row r="53" spans="1:4">
      <c r="A53" t="s">
        <v>56</v>
      </c>
    </row>
    <row r="55" spans="1:4">
      <c r="A55" s="8">
        <v>46174</v>
      </c>
      <c r="B55" s="8"/>
      <c r="C55" s="8"/>
    </row>
    <row r="56" spans="1:4">
      <c r="A56" s="8">
        <v>46175</v>
      </c>
      <c r="B56" s="8"/>
      <c r="C56" s="8"/>
    </row>
    <row r="57" spans="1:4">
      <c r="A57" s="8">
        <v>46176</v>
      </c>
      <c r="B57" s="8"/>
      <c r="C57" s="8"/>
    </row>
    <row r="58" spans="1:4">
      <c r="A58" s="8">
        <v>46177</v>
      </c>
      <c r="B58" s="8"/>
      <c r="C58" s="8"/>
    </row>
    <row r="59" spans="1:4">
      <c r="A59" s="8">
        <v>46178</v>
      </c>
      <c r="B59" s="8"/>
      <c r="C59" s="8"/>
    </row>
    <row r="60" spans="1:4">
      <c r="A60" s="8">
        <v>46179</v>
      </c>
      <c r="B60" s="8"/>
      <c r="C60" s="8"/>
    </row>
    <row r="61" spans="1:4">
      <c r="A61" s="8">
        <v>46180</v>
      </c>
      <c r="B61" s="8"/>
      <c r="C61" s="8"/>
    </row>
    <row r="62" spans="1:4">
      <c r="A62" s="8">
        <v>46181</v>
      </c>
      <c r="B62" s="8"/>
      <c r="C62" s="8"/>
    </row>
    <row r="63" spans="1:4">
      <c r="A63" s="8">
        <v>46182</v>
      </c>
      <c r="B63" s="8"/>
      <c r="C63" s="8"/>
    </row>
    <row r="64" spans="1:4">
      <c r="A64" s="8">
        <v>46183</v>
      </c>
      <c r="B64" s="8"/>
      <c r="C64" s="8"/>
    </row>
    <row r="65" spans="1:3">
      <c r="A65" s="8">
        <v>46184</v>
      </c>
      <c r="B65" s="8"/>
      <c r="C65" s="8"/>
    </row>
    <row r="66" spans="1:3">
      <c r="A66" s="8">
        <v>46185</v>
      </c>
      <c r="B66" s="8"/>
      <c r="C66" s="8"/>
    </row>
    <row r="67" spans="1:3">
      <c r="A67" s="8">
        <v>46186</v>
      </c>
      <c r="B67" s="8"/>
      <c r="C67" s="8"/>
    </row>
    <row r="68" spans="1:3">
      <c r="A68" s="8">
        <v>46187</v>
      </c>
      <c r="B68" s="8"/>
      <c r="C68" s="8"/>
    </row>
    <row r="69" spans="1:3">
      <c r="A69" s="8">
        <v>46188</v>
      </c>
      <c r="B69" s="8"/>
      <c r="C69" s="8"/>
    </row>
    <row r="70" spans="1:3">
      <c r="A70" s="8">
        <v>46189</v>
      </c>
      <c r="B70" s="8"/>
      <c r="C70" s="8"/>
    </row>
    <row r="71" spans="1:3">
      <c r="A71" s="8">
        <v>46190</v>
      </c>
      <c r="B71" s="8"/>
      <c r="C71" s="8"/>
    </row>
    <row r="72" spans="1:3">
      <c r="A72" s="8">
        <v>46191</v>
      </c>
      <c r="B72" s="8"/>
      <c r="C72" s="8"/>
    </row>
    <row r="73" spans="1:3">
      <c r="A73" s="8">
        <v>46192</v>
      </c>
      <c r="B73" s="8"/>
      <c r="C73" s="8"/>
    </row>
    <row r="74" spans="1:3">
      <c r="A74" s="8">
        <v>46193</v>
      </c>
      <c r="B74" s="8"/>
      <c r="C74" s="8"/>
    </row>
    <row r="75" spans="1:3">
      <c r="A75" s="8">
        <v>46194</v>
      </c>
      <c r="B75" s="8"/>
      <c r="C75" s="8"/>
    </row>
    <row r="76" spans="1:3">
      <c r="A76" s="8">
        <v>46195</v>
      </c>
      <c r="B76" s="8"/>
      <c r="C76" s="8"/>
    </row>
    <row r="77" spans="1:3">
      <c r="A77" s="8">
        <v>46196</v>
      </c>
      <c r="B77" s="8"/>
      <c r="C77" s="8"/>
    </row>
    <row r="78" spans="1:3">
      <c r="A78" s="8">
        <v>46197</v>
      </c>
      <c r="B78" s="8"/>
      <c r="C78" s="8"/>
    </row>
    <row r="79" spans="1:3">
      <c r="A79" s="8">
        <v>46198</v>
      </c>
      <c r="B79" s="8"/>
      <c r="C79" s="8"/>
    </row>
    <row r="80" spans="1:3">
      <c r="A80" s="8">
        <v>46199</v>
      </c>
      <c r="B80" s="8"/>
      <c r="C80" s="8"/>
    </row>
    <row r="81" spans="1:3">
      <c r="A81" s="8">
        <v>46200</v>
      </c>
      <c r="B81" s="8"/>
      <c r="C81" s="8"/>
    </row>
    <row r="82" spans="1:3">
      <c r="A82" s="8">
        <v>46201</v>
      </c>
      <c r="B82" s="8"/>
      <c r="C82" s="8"/>
    </row>
    <row r="83" spans="1:3">
      <c r="A83" s="8">
        <v>46202</v>
      </c>
      <c r="B83" s="8"/>
      <c r="C83" s="8"/>
    </row>
    <row r="84" spans="1:3">
      <c r="A84" s="8">
        <v>46203</v>
      </c>
      <c r="B84" s="8"/>
      <c r="C84" s="8"/>
    </row>
    <row r="85" spans="1:3">
      <c r="A85" s="8">
        <v>46204</v>
      </c>
      <c r="B85" s="8"/>
      <c r="C85" s="8"/>
    </row>
    <row r="86" spans="1:3">
      <c r="A86" s="8">
        <v>46205</v>
      </c>
      <c r="B86" s="8"/>
      <c r="C86" s="8"/>
    </row>
    <row r="87" spans="1:3">
      <c r="A87" s="8">
        <v>46206</v>
      </c>
      <c r="B87" s="8"/>
      <c r="C87" s="8"/>
    </row>
    <row r="88" spans="1:3">
      <c r="A88" s="8">
        <v>46207</v>
      </c>
      <c r="B88" s="8"/>
      <c r="C88" s="8"/>
    </row>
    <row r="89" spans="1:3">
      <c r="A89" s="8">
        <v>46208</v>
      </c>
      <c r="B89" s="8"/>
      <c r="C89" s="8"/>
    </row>
    <row r="90" spans="1:3">
      <c r="A90" s="8">
        <v>46209</v>
      </c>
      <c r="B90" s="8"/>
      <c r="C90" s="8"/>
    </row>
    <row r="91" spans="1:3">
      <c r="A91" s="8">
        <v>46210</v>
      </c>
      <c r="B91" s="8"/>
      <c r="C91" s="8"/>
    </row>
    <row r="92" spans="1:3">
      <c r="A92" s="8"/>
      <c r="B92" s="8"/>
      <c r="C92" s="8"/>
    </row>
    <row r="93" spans="1:3">
      <c r="A93" s="8"/>
      <c r="B93" s="8"/>
      <c r="C93" s="8"/>
    </row>
    <row r="94" spans="1:3">
      <c r="A94" s="8"/>
      <c r="B94" s="8"/>
      <c r="C94" s="8"/>
    </row>
    <row r="95" spans="1:3">
      <c r="A95" s="8"/>
      <c r="B95" s="8"/>
      <c r="C95" s="8"/>
    </row>
    <row r="96" spans="1:3">
      <c r="A96" s="8"/>
      <c r="B96" s="8"/>
      <c r="C96" s="8"/>
    </row>
    <row r="97" spans="1:3">
      <c r="A97" s="8"/>
      <c r="B97" s="8"/>
      <c r="C97" s="8"/>
    </row>
    <row r="98" spans="1:3">
      <c r="A98" s="8"/>
      <c r="B98" s="8"/>
      <c r="C98" s="8"/>
    </row>
    <row r="99" spans="1:3">
      <c r="A99" s="8"/>
      <c r="B99" s="8"/>
      <c r="C99" s="8"/>
    </row>
    <row r="100" spans="1:3">
      <c r="A100" s="8"/>
      <c r="B100" s="8"/>
      <c r="C100" s="8"/>
    </row>
    <row r="101" spans="1:3">
      <c r="A101" s="8"/>
      <c r="B101" s="8"/>
      <c r="C101" s="8"/>
    </row>
    <row r="102" spans="1:3">
      <c r="A102" s="8"/>
      <c r="B102" s="8"/>
      <c r="C102" s="8"/>
    </row>
    <row r="103" spans="1:3">
      <c r="A103" s="8"/>
      <c r="B103" s="8"/>
      <c r="C103" s="8"/>
    </row>
    <row r="104" spans="1:3">
      <c r="A104" s="8"/>
      <c r="B104" s="8"/>
      <c r="C104" s="8"/>
    </row>
    <row r="105" spans="1:3">
      <c r="A105" s="8"/>
      <c r="B105" s="8"/>
      <c r="C105" s="8"/>
    </row>
    <row r="106" spans="1:3">
      <c r="A106" s="8"/>
      <c r="B106" s="8"/>
      <c r="C106" s="8"/>
    </row>
    <row r="107" spans="1:3">
      <c r="A107" s="8"/>
      <c r="B107" s="8"/>
      <c r="C107" s="8"/>
    </row>
    <row r="108" spans="1:3">
      <c r="A108" s="8"/>
      <c r="B108" s="8"/>
      <c r="C108" s="8"/>
    </row>
    <row r="109" spans="1:3">
      <c r="A109" s="8"/>
      <c r="B109" s="8"/>
      <c r="C109" s="8"/>
    </row>
    <row r="110" spans="1:3">
      <c r="A110" s="8"/>
      <c r="B110" s="8"/>
      <c r="C110" s="8"/>
    </row>
    <row r="111" spans="1:3">
      <c r="A111" s="8"/>
      <c r="B111" s="8"/>
      <c r="C111" s="8"/>
    </row>
    <row r="112" spans="1:3">
      <c r="A112" s="8"/>
      <c r="B112" s="8"/>
      <c r="C112" s="8"/>
    </row>
    <row r="113" spans="1:3">
      <c r="A113" s="8"/>
      <c r="B113" s="8"/>
      <c r="C113" s="8"/>
    </row>
    <row r="114" spans="1:3">
      <c r="A114" s="8"/>
      <c r="B114" s="8"/>
      <c r="C114" s="8"/>
    </row>
    <row r="115" spans="1:3">
      <c r="A115" s="8"/>
      <c r="B115" s="8"/>
      <c r="C115" s="8"/>
    </row>
    <row r="116" spans="1:3">
      <c r="A116" s="8"/>
      <c r="B116" s="8"/>
      <c r="C116" s="8"/>
    </row>
    <row r="117" spans="1:3">
      <c r="A117" s="8"/>
      <c r="B117" s="8"/>
      <c r="C117" s="8"/>
    </row>
    <row r="118" spans="1:3">
      <c r="A118" s="8"/>
      <c r="B118" s="8"/>
      <c r="C118" s="8"/>
    </row>
    <row r="119" spans="1:3">
      <c r="A119" s="8"/>
      <c r="B119" s="8"/>
      <c r="C119" s="8"/>
    </row>
    <row r="120" spans="1:3">
      <c r="A120" s="8"/>
      <c r="B120" s="8"/>
      <c r="C120" s="8"/>
    </row>
    <row r="121" spans="1:3">
      <c r="A121" s="8"/>
      <c r="B121" s="8"/>
      <c r="C121" s="8"/>
    </row>
    <row r="122" spans="1:3">
      <c r="A122" s="8"/>
      <c r="B122" s="8"/>
      <c r="C122" s="8"/>
    </row>
    <row r="123" spans="1:3">
      <c r="A123" s="8"/>
      <c r="B123" s="8"/>
      <c r="C123" s="8"/>
    </row>
    <row r="124" spans="1:3">
      <c r="A124" s="8"/>
      <c r="B124" s="8"/>
      <c r="C124" s="8"/>
    </row>
    <row r="125" spans="1:3">
      <c r="A125" s="8"/>
      <c r="B125" s="8"/>
      <c r="C125" s="8"/>
    </row>
    <row r="126" spans="1:3">
      <c r="A126" s="8"/>
      <c r="B126" s="8"/>
      <c r="C126" s="8"/>
    </row>
    <row r="127" spans="1:3">
      <c r="A127" s="8"/>
      <c r="B127" s="8"/>
      <c r="C127" s="8"/>
    </row>
    <row r="128" spans="1:3">
      <c r="A128" s="8"/>
      <c r="B128" s="8"/>
      <c r="C128" s="8"/>
    </row>
    <row r="129" spans="1:3">
      <c r="A129" s="8"/>
      <c r="B129" s="8"/>
      <c r="C129" s="8"/>
    </row>
    <row r="130" spans="1:3">
      <c r="A130" s="8"/>
      <c r="B130" s="8"/>
      <c r="C130" s="8"/>
    </row>
    <row r="131" spans="1:3">
      <c r="A131" s="8"/>
      <c r="B131" s="8"/>
      <c r="C131" s="8"/>
    </row>
    <row r="132" spans="1:3">
      <c r="A132" s="8"/>
      <c r="B132" s="8"/>
      <c r="C132" s="8"/>
    </row>
    <row r="133" spans="1:3">
      <c r="A133" s="8"/>
      <c r="B133" s="8"/>
      <c r="C133" s="8"/>
    </row>
    <row r="134" spans="1:3">
      <c r="A134" s="8"/>
      <c r="B134" s="8"/>
      <c r="C134" s="8"/>
    </row>
    <row r="135" spans="1:3">
      <c r="A135" s="8"/>
      <c r="B135" s="8"/>
      <c r="C135" s="8"/>
    </row>
    <row r="136" spans="1:3">
      <c r="A136" s="8"/>
      <c r="B136" s="8"/>
      <c r="C136" s="8"/>
    </row>
    <row r="137" spans="1:3">
      <c r="A137" s="8"/>
      <c r="B137" s="8"/>
      <c r="C137" s="8"/>
    </row>
    <row r="138" spans="1:3">
      <c r="A138" s="8"/>
      <c r="B138" s="8"/>
      <c r="C138" s="8"/>
    </row>
    <row r="139" spans="1:3">
      <c r="A139" s="8"/>
      <c r="B139" s="8"/>
      <c r="C139" s="8"/>
    </row>
    <row r="140" spans="1:3">
      <c r="A140" s="8"/>
      <c r="B140" s="8"/>
      <c r="C140" s="8"/>
    </row>
    <row r="141" spans="1:3">
      <c r="A141" s="8"/>
      <c r="B141" s="8"/>
      <c r="C141" s="8"/>
    </row>
    <row r="142" spans="1:3">
      <c r="A142" s="8"/>
      <c r="B142" s="8"/>
      <c r="C142" s="8"/>
    </row>
    <row r="143" spans="1:3">
      <c r="A143" s="8"/>
      <c r="B143" s="8"/>
      <c r="C143" s="8"/>
    </row>
    <row r="144" spans="1:3">
      <c r="A144" s="8"/>
      <c r="B144" s="8"/>
      <c r="C144" s="8"/>
    </row>
    <row r="145" spans="1:3">
      <c r="A145" s="8"/>
      <c r="B145" s="8"/>
      <c r="C145" s="8"/>
    </row>
    <row r="146" spans="1:3">
      <c r="A146" s="8"/>
      <c r="B146" s="8"/>
      <c r="C146" s="8"/>
    </row>
    <row r="147" spans="1:3">
      <c r="A147" s="8"/>
      <c r="B147" s="8"/>
      <c r="C147" s="8"/>
    </row>
    <row r="148" spans="1:3">
      <c r="A148" s="8"/>
      <c r="B148" s="8"/>
      <c r="C148" s="8"/>
    </row>
    <row r="149" spans="1:3">
      <c r="A149" s="8"/>
      <c r="B149" s="8"/>
      <c r="C149" s="8"/>
    </row>
    <row r="150" spans="1:3">
      <c r="A150" s="8"/>
      <c r="B150" s="8"/>
      <c r="C150" s="8"/>
    </row>
    <row r="151" spans="1:3">
      <c r="A151" s="8"/>
      <c r="B151" s="8"/>
      <c r="C151" s="8"/>
    </row>
    <row r="152" spans="1:3">
      <c r="A152" s="8"/>
      <c r="B152" s="8"/>
      <c r="C152" s="8"/>
    </row>
    <row r="153" spans="1:3">
      <c r="A153" s="8"/>
      <c r="B153" s="8"/>
      <c r="C153" s="8"/>
    </row>
    <row r="154" spans="1:3">
      <c r="A154" s="8"/>
      <c r="B154" s="8"/>
      <c r="C154" s="8"/>
    </row>
    <row r="155" spans="1:3">
      <c r="A155" s="8"/>
      <c r="B155" s="8"/>
      <c r="C155" s="8"/>
    </row>
    <row r="156" spans="1:3">
      <c r="A156" s="8"/>
      <c r="B156" s="8"/>
      <c r="C156" s="8"/>
    </row>
    <row r="157" spans="1:3">
      <c r="A157" s="8"/>
      <c r="B157" s="8"/>
      <c r="C157" s="8"/>
    </row>
    <row r="158" spans="1:3">
      <c r="A158" s="8"/>
      <c r="B158" s="8"/>
      <c r="C158" s="8"/>
    </row>
    <row r="159" spans="1:3">
      <c r="A159" s="8"/>
      <c r="B159" s="8"/>
      <c r="C159" s="8"/>
    </row>
    <row r="160" spans="1:3">
      <c r="A160" s="8"/>
      <c r="B160" s="8"/>
      <c r="C160" s="8"/>
    </row>
    <row r="161" spans="1:3">
      <c r="A161" s="8"/>
      <c r="B161" s="8"/>
      <c r="C161" s="8"/>
    </row>
    <row r="162" spans="1:3">
      <c r="A162" s="8"/>
      <c r="B162" s="8"/>
      <c r="C162" s="8"/>
    </row>
    <row r="163" spans="1:3">
      <c r="A163" s="8"/>
      <c r="B163" s="8"/>
      <c r="C163" s="8"/>
    </row>
    <row r="164" spans="1:3">
      <c r="A164" s="8"/>
      <c r="B164" s="8"/>
      <c r="C164" s="8"/>
    </row>
    <row r="165" spans="1:3">
      <c r="A165" s="8"/>
      <c r="B165" s="8"/>
      <c r="C165" s="8"/>
    </row>
    <row r="166" spans="1:3">
      <c r="A166" s="8"/>
      <c r="B166" s="8"/>
      <c r="C166" s="8"/>
    </row>
    <row r="167" spans="1:3">
      <c r="A167" s="8"/>
      <c r="B167" s="8"/>
      <c r="C167" s="8"/>
    </row>
    <row r="168" spans="1:3">
      <c r="A168" s="8"/>
      <c r="B168" s="8"/>
      <c r="C168" s="8"/>
    </row>
    <row r="169" spans="1:3">
      <c r="A169" s="8"/>
      <c r="B169" s="8"/>
      <c r="C169" s="8"/>
    </row>
    <row r="170" spans="1:3">
      <c r="A170" s="8"/>
      <c r="B170" s="8"/>
      <c r="C170" s="8"/>
    </row>
    <row r="171" spans="1:3">
      <c r="A171" s="8"/>
      <c r="B171" s="8"/>
      <c r="C171" s="8"/>
    </row>
    <row r="172" spans="1:3">
      <c r="A172" s="8"/>
      <c r="B172" s="8"/>
      <c r="C172" s="8"/>
    </row>
    <row r="173" spans="1:3">
      <c r="A173" s="8"/>
      <c r="B173" s="8"/>
      <c r="C173" s="8"/>
    </row>
    <row r="174" spans="1:3">
      <c r="A174" s="8"/>
      <c r="B174" s="8"/>
      <c r="C174" s="8"/>
    </row>
    <row r="175" spans="1:3">
      <c r="A175" s="8"/>
      <c r="B175" s="8"/>
      <c r="C175" s="8"/>
    </row>
    <row r="176" spans="1:3">
      <c r="A176" s="8"/>
      <c r="B176" s="8"/>
      <c r="C176" s="8"/>
    </row>
    <row r="177" spans="1:3">
      <c r="A177" s="8"/>
      <c r="B177" s="8"/>
      <c r="C177" s="8"/>
    </row>
    <row r="178" spans="1:3">
      <c r="A178" s="8"/>
      <c r="B178" s="8"/>
      <c r="C178" s="8"/>
    </row>
    <row r="179" spans="1:3">
      <c r="A179" s="8"/>
      <c r="B179" s="8"/>
      <c r="C179" s="8"/>
    </row>
    <row r="180" spans="1:3">
      <c r="A180" s="8"/>
      <c r="B180" s="8"/>
      <c r="C180" s="8"/>
    </row>
    <row r="181" spans="1:3">
      <c r="A181" s="8"/>
      <c r="B181" s="8"/>
      <c r="C181" s="8"/>
    </row>
    <row r="182" spans="1:3">
      <c r="A182" s="8"/>
      <c r="B182" s="8"/>
      <c r="C182" s="8"/>
    </row>
    <row r="183" spans="1:3">
      <c r="A183" s="8"/>
      <c r="B183" s="8"/>
      <c r="C183" s="8"/>
    </row>
    <row r="184" spans="1:3">
      <c r="A184" s="8"/>
      <c r="B184" s="8"/>
      <c r="C184" s="8"/>
    </row>
    <row r="185" spans="1:3">
      <c r="A185" s="8"/>
      <c r="B185" s="8"/>
      <c r="C185" s="8"/>
    </row>
    <row r="186" spans="1:3">
      <c r="A186" s="8"/>
      <c r="B186" s="8"/>
      <c r="C186" s="8"/>
    </row>
    <row r="187" spans="1:3">
      <c r="A187" s="8"/>
      <c r="B187" s="8"/>
      <c r="C187" s="8"/>
    </row>
    <row r="188" spans="1:3">
      <c r="A188" s="8"/>
      <c r="B188" s="8"/>
      <c r="C188" s="8"/>
    </row>
    <row r="189" spans="1:3">
      <c r="A189" s="8"/>
    </row>
    <row r="190" spans="1:3">
      <c r="A190" s="8"/>
    </row>
    <row r="191" spans="1:3">
      <c r="A191" s="8"/>
    </row>
    <row r="192" spans="1:3">
      <c r="A192" s="8"/>
    </row>
    <row r="193" spans="1:1">
      <c r="A193" s="8"/>
    </row>
    <row r="194" spans="1:1">
      <c r="A194" s="8"/>
    </row>
    <row r="195" spans="1:1">
      <c r="A195" s="8"/>
    </row>
    <row r="196" spans="1:1">
      <c r="A196" s="8"/>
    </row>
    <row r="197" spans="1:1">
      <c r="A197" s="8"/>
    </row>
    <row r="198" spans="1:1">
      <c r="A198" s="8"/>
    </row>
    <row r="199" spans="1:1">
      <c r="A199" s="8"/>
    </row>
    <row r="200" spans="1:1">
      <c r="A200" s="8"/>
    </row>
    <row r="201" spans="1:1">
      <c r="A201" s="8"/>
    </row>
    <row r="202" spans="1:1">
      <c r="A202" s="8"/>
    </row>
    <row r="203" spans="1:1">
      <c r="A203" s="8"/>
    </row>
    <row r="204" spans="1:1">
      <c r="A204" s="8"/>
    </row>
    <row r="205" spans="1:1">
      <c r="A205" s="8"/>
    </row>
    <row r="206" spans="1:1">
      <c r="A206" s="8"/>
    </row>
    <row r="207" spans="1:1">
      <c r="A207" s="8"/>
    </row>
    <row r="208" spans="1:1">
      <c r="A208" s="8"/>
    </row>
    <row r="209" spans="1:1">
      <c r="A209" s="8"/>
    </row>
    <row r="210" spans="1:1">
      <c r="A210" s="8"/>
    </row>
    <row r="211" spans="1:1">
      <c r="A211" s="8"/>
    </row>
    <row r="212" spans="1:1">
      <c r="A212" s="8"/>
    </row>
    <row r="213" spans="1:1">
      <c r="A213" s="8"/>
    </row>
    <row r="214" spans="1:1">
      <c r="A214" s="8"/>
    </row>
    <row r="215" spans="1:1">
      <c r="A215" s="8"/>
    </row>
    <row r="216" spans="1:1">
      <c r="A216" s="8"/>
    </row>
    <row r="217" spans="1:1">
      <c r="A217" s="8"/>
    </row>
    <row r="218" spans="1:1">
      <c r="A218" s="8"/>
    </row>
    <row r="219" spans="1:1">
      <c r="A219" s="8"/>
    </row>
    <row r="220" spans="1:1">
      <c r="A220" s="8"/>
    </row>
    <row r="221" spans="1:1">
      <c r="A221" s="8"/>
    </row>
    <row r="222" spans="1:1">
      <c r="A222" s="8"/>
    </row>
    <row r="223" spans="1:1">
      <c r="A223" s="8"/>
    </row>
    <row r="224" spans="1:1">
      <c r="A224" s="8"/>
    </row>
    <row r="225" spans="1:1">
      <c r="A225" s="8"/>
    </row>
    <row r="226" spans="1:1">
      <c r="A226" s="8"/>
    </row>
    <row r="227" spans="1:1">
      <c r="A227" s="8"/>
    </row>
    <row r="228" spans="1:1">
      <c r="A228" s="8"/>
    </row>
    <row r="229" spans="1:1">
      <c r="A229" s="8"/>
    </row>
    <row r="230" spans="1:1">
      <c r="A230" s="8"/>
    </row>
    <row r="231" spans="1:1">
      <c r="A231" s="8"/>
    </row>
    <row r="232" spans="1:1">
      <c r="A232" s="8"/>
    </row>
    <row r="233" spans="1:1">
      <c r="A233" s="8"/>
    </row>
    <row r="234" spans="1:1">
      <c r="A234" s="8"/>
    </row>
    <row r="235" spans="1:1">
      <c r="A235" s="8"/>
    </row>
    <row r="236" spans="1:1">
      <c r="A236" s="8"/>
    </row>
    <row r="237" spans="1:1">
      <c r="A237" s="8"/>
    </row>
    <row r="238" spans="1:1">
      <c r="A238" s="8"/>
    </row>
    <row r="239" spans="1:1">
      <c r="A239" s="8"/>
    </row>
    <row r="240" spans="1:1">
      <c r="A240" s="8"/>
    </row>
    <row r="241" spans="1:1">
      <c r="A241" s="8"/>
    </row>
    <row r="242" spans="1:1">
      <c r="A242" s="8"/>
    </row>
    <row r="243" spans="1:1">
      <c r="A243" s="8"/>
    </row>
    <row r="244" spans="1:1">
      <c r="A244" s="8"/>
    </row>
    <row r="245" spans="1:1">
      <c r="A245" s="8"/>
    </row>
    <row r="246" spans="1:1">
      <c r="A246" s="8"/>
    </row>
    <row r="247" spans="1:1">
      <c r="A247" s="8"/>
    </row>
    <row r="248" spans="1:1">
      <c r="A248" s="8"/>
    </row>
    <row r="249" spans="1:1">
      <c r="A249" s="8"/>
    </row>
    <row r="250" spans="1:1">
      <c r="A250" s="8"/>
    </row>
    <row r="251" spans="1:1">
      <c r="A251" s="8"/>
    </row>
    <row r="252" spans="1:1">
      <c r="A252" s="8"/>
    </row>
    <row r="253" spans="1:1">
      <c r="A253" s="8"/>
    </row>
    <row r="254" spans="1:1">
      <c r="A254" s="8"/>
    </row>
    <row r="255" spans="1:1">
      <c r="A255" s="8"/>
    </row>
    <row r="256" spans="1:1">
      <c r="A256" s="8"/>
    </row>
    <row r="257" spans="1:1">
      <c r="A257" s="8"/>
    </row>
    <row r="258" spans="1:1">
      <c r="A258" s="8"/>
    </row>
    <row r="259" spans="1:1">
      <c r="A259" s="8"/>
    </row>
    <row r="260" spans="1:1">
      <c r="A260" s="8"/>
    </row>
    <row r="261" spans="1:1">
      <c r="A261" s="8"/>
    </row>
    <row r="262" spans="1:1">
      <c r="A262" s="8"/>
    </row>
    <row r="263" spans="1:1">
      <c r="A263" s="8"/>
    </row>
    <row r="264" spans="1:1">
      <c r="A264" s="8"/>
    </row>
    <row r="265" spans="1:1">
      <c r="A265" s="8"/>
    </row>
    <row r="266" spans="1:1">
      <c r="A266" s="8"/>
    </row>
    <row r="267" spans="1:1">
      <c r="A267" s="8"/>
    </row>
    <row r="268" spans="1:1">
      <c r="A268" s="8"/>
    </row>
    <row r="269" spans="1:1">
      <c r="A269" s="8"/>
    </row>
    <row r="270" spans="1:1">
      <c r="A270" s="8"/>
    </row>
    <row r="271" spans="1:1">
      <c r="A271" s="8"/>
    </row>
    <row r="272" spans="1:1">
      <c r="A272" s="8"/>
    </row>
    <row r="273" spans="1:1">
      <c r="A273" s="8"/>
    </row>
  </sheetData>
  <sheetProtection sheet="1" selectLockedCells="1" selectUnlockedCells="1"/>
  <phoneticPr fontId="4"/>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D7C856-318A-4B2E-BB36-C5F1DF7C407F}">
  <dimension ref="A1:BA2"/>
  <sheetViews>
    <sheetView zoomScale="205" zoomScaleNormal="205" workbookViewId="0">
      <selection activeCell="AJ2" sqref="AJ2"/>
    </sheetView>
  </sheetViews>
  <sheetFormatPr defaultRowHeight="13"/>
  <cols>
    <col min="7" max="8" width="15.26953125" customWidth="1"/>
    <col min="29" max="29" width="12.90625" customWidth="1"/>
    <col min="30" max="30" width="9.1796875" customWidth="1"/>
    <col min="37" max="37" width="12.7265625" customWidth="1"/>
    <col min="44" max="44" width="16.08984375" customWidth="1"/>
    <col min="52" max="52" width="12.81640625" customWidth="1"/>
  </cols>
  <sheetData>
    <row r="1" spans="1:53">
      <c r="A1" s="14" t="str">
        <f>基本情報!C5</f>
        <v>法人名</v>
      </c>
      <c r="B1" s="14" t="str">
        <f>基本情報!C6</f>
        <v>法人本部の郵便番号</v>
      </c>
      <c r="C1" s="14" t="str">
        <f>基本情報!C7</f>
        <v>法人本部の住所</v>
      </c>
      <c r="D1" s="14" t="str">
        <f>基本情報!C8</f>
        <v>法人本部の代表電話番号</v>
      </c>
      <c r="E1" s="14" t="str">
        <f>基本情報!C9</f>
        <v xml:space="preserve">法人代表者の役職名 </v>
      </c>
      <c r="F1" s="14" t="str">
        <f>基本情報!C10</f>
        <v>法人代表者の氏名</v>
      </c>
      <c r="G1" s="14" t="str">
        <f>基本情報!C11</f>
        <v>事業所番号</v>
      </c>
      <c r="H1" s="14" t="str">
        <f>基本情報!C12</f>
        <v>郵便番号</v>
      </c>
      <c r="I1" s="14" t="str">
        <f>基本情報!C13</f>
        <v>住所</v>
      </c>
      <c r="J1" s="14" t="str">
        <f>基本情報!C14</f>
        <v>事業所名</v>
      </c>
      <c r="K1" s="14" t="str">
        <f>基本情報!C15</f>
        <v>サービス種別</v>
      </c>
      <c r="L1" s="14" t="str">
        <f>基本情報!C16</f>
        <v>担当者が在籍する事業所名</v>
      </c>
      <c r="M1" s="14" t="str">
        <f>基本情報!C17</f>
        <v>担当者役職名</v>
      </c>
      <c r="N1" s="14" t="str">
        <f>基本情報!C18</f>
        <v>担当者氏名</v>
      </c>
      <c r="O1" s="14" t="str">
        <f>基本情報!C19</f>
        <v>電話番号</v>
      </c>
      <c r="P1" s="14" t="str">
        <f>基本情報!C20</f>
        <v>メールアドレス</v>
      </c>
      <c r="Q1" s="14" t="str">
        <f>基本情報!C21</f>
        <v>調査書作成日</v>
      </c>
      <c r="R1" s="16" t="s">
        <v>68</v>
      </c>
      <c r="S1" s="16" t="s">
        <v>69</v>
      </c>
      <c r="T1" s="16" t="s">
        <v>70</v>
      </c>
      <c r="U1" s="16" t="s">
        <v>71</v>
      </c>
      <c r="V1" s="16" t="s">
        <v>72</v>
      </c>
      <c r="W1" s="23" t="s">
        <v>256</v>
      </c>
      <c r="X1" s="23" t="s">
        <v>255</v>
      </c>
      <c r="Y1" s="23" t="s">
        <v>153</v>
      </c>
      <c r="Z1" s="23" t="s">
        <v>154</v>
      </c>
      <c r="AA1" s="23" t="s">
        <v>155</v>
      </c>
      <c r="AB1" s="23" t="s">
        <v>124</v>
      </c>
      <c r="AC1" s="16" t="s">
        <v>61</v>
      </c>
      <c r="AD1" s="16" t="s">
        <v>171</v>
      </c>
      <c r="AE1" s="28" t="s">
        <v>74</v>
      </c>
      <c r="AF1" s="28" t="s">
        <v>62</v>
      </c>
      <c r="AG1" s="28" t="s">
        <v>63</v>
      </c>
      <c r="AH1" s="28" t="s">
        <v>64</v>
      </c>
      <c r="AI1" s="28" t="s">
        <v>65</v>
      </c>
      <c r="AJ1" s="28" t="s">
        <v>75</v>
      </c>
      <c r="AK1" s="26" t="s">
        <v>156</v>
      </c>
      <c r="AL1" s="26" t="s">
        <v>62</v>
      </c>
      <c r="AM1" s="26" t="s">
        <v>63</v>
      </c>
      <c r="AN1" s="26" t="s">
        <v>64</v>
      </c>
      <c r="AO1" s="26" t="s">
        <v>65</v>
      </c>
      <c r="AP1" s="26" t="s">
        <v>66</v>
      </c>
      <c r="AQ1" s="26" t="s">
        <v>158</v>
      </c>
      <c r="AR1" s="27" t="s">
        <v>157</v>
      </c>
      <c r="AS1" s="27" t="s">
        <v>62</v>
      </c>
      <c r="AT1" s="27" t="s">
        <v>63</v>
      </c>
      <c r="AU1" s="27" t="s">
        <v>64</v>
      </c>
      <c r="AV1" s="27" t="s">
        <v>65</v>
      </c>
      <c r="AW1" s="27" t="s">
        <v>66</v>
      </c>
      <c r="AX1" s="27" t="s">
        <v>73</v>
      </c>
      <c r="AY1" s="16" t="s">
        <v>159</v>
      </c>
      <c r="AZ1" s="16" t="s">
        <v>160</v>
      </c>
      <c r="BA1" s="16" t="s">
        <v>161</v>
      </c>
    </row>
    <row r="2" spans="1:53">
      <c r="A2" s="9">
        <f>基本情報!D5</f>
        <v>0</v>
      </c>
      <c r="B2" s="9">
        <f>基本情報!D6</f>
        <v>0</v>
      </c>
      <c r="C2" s="11">
        <f>基本情報!D7</f>
        <v>0</v>
      </c>
      <c r="D2" s="9">
        <f>基本情報!D8</f>
        <v>0</v>
      </c>
      <c r="E2" s="9">
        <f>基本情報!D9</f>
        <v>0</v>
      </c>
      <c r="F2" s="9">
        <f>基本情報!D10</f>
        <v>0</v>
      </c>
      <c r="G2" s="10">
        <f>基本情報!D11</f>
        <v>0</v>
      </c>
      <c r="H2" s="10">
        <f>基本情報!D12</f>
        <v>0</v>
      </c>
      <c r="I2" s="9">
        <f>基本情報!D13</f>
        <v>0</v>
      </c>
      <c r="J2" s="9">
        <f>基本情報!D14</f>
        <v>0</v>
      </c>
      <c r="K2" s="9">
        <f>基本情報!D15</f>
        <v>0</v>
      </c>
      <c r="L2" s="9">
        <f>基本情報!D16</f>
        <v>0</v>
      </c>
      <c r="M2" s="9">
        <f>基本情報!D17</f>
        <v>0</v>
      </c>
      <c r="N2" s="9">
        <f>基本情報!D18</f>
        <v>0</v>
      </c>
      <c r="O2" s="11">
        <f>基本情報!D19</f>
        <v>0</v>
      </c>
      <c r="P2" s="9">
        <f>基本情報!D20</f>
        <v>0</v>
      </c>
      <c r="Q2" s="12">
        <f>基本情報!D21</f>
        <v>0</v>
      </c>
      <c r="R2" s="15">
        <f>SUMIF('1-1.申請見込額額調書（ロボット）'!$H$11:$H$19,"移乗支援",'1-1.申請見込額額調書（ロボット）'!$J$11:$J$19)+SUMIF('1-3.申請見込額調書（パッケージ）'!$G$21:$G$28,"移乗支援",'1-3.申請見込額調書（パッケージ）'!$I$21:$I$28)</f>
        <v>0</v>
      </c>
      <c r="S2" s="15">
        <f>SUMIF('1-1.申請見込額額調書（ロボット）'!$H$11:$H$19,"入浴支援",'1-1.申請見込額額調書（ロボット）'!$J$11:$J$19)+SUMIF('1-3.申請見込額調書（パッケージ）'!$G$21:$G$28,"入浴支援",'1-3.申請見込額調書（パッケージ）'!$I$21:$I$28)</f>
        <v>0</v>
      </c>
      <c r="T2" s="15">
        <f>SUMIF('1-1.申請見込額額調書（ロボット）'!$H$11:$H$19,"移動支援",'1-1.申請見込額額調書（ロボット）'!$J$11:$J$19)+SUMIF('1-3.申請見込額調書（パッケージ）'!$G$21:$G$28,"移動支援",'1-3.申請見込額調書（パッケージ）'!$I$21:$I$28)</f>
        <v>0</v>
      </c>
      <c r="U2" s="15">
        <f>SUMIF('1-1.申請見込額額調書（ロボット）'!$H$11:$H$19,"排泄支援",'1-1.申請見込額額調書（ロボット）'!$J$11:$J$19)+SUMIF('1-3.申請見込額調書（パッケージ）'!$G$21:$G$28,"排泄支援",'1-3.申請見込額調書（パッケージ）'!$I$21:$I$28)</f>
        <v>0</v>
      </c>
      <c r="V2" s="15">
        <f>SUMIF('1-1.申請見込額額調書（ロボット）'!$H$11:$H$19,"見守り・コミュニケーション",'1-1.申請見込額額調書（ロボット）'!$J$11:$J$19)+SUMIF('1-3.申請見込額調書（パッケージ）'!$G$21:$G$28,"見守り・コミュニケーション",'1-3.申請見込額調書（パッケージ）'!$I$21:$I$28)</f>
        <v>0</v>
      </c>
      <c r="W2" s="15">
        <f>SUMIF('1-1.申請見込額額調書（ロボット）'!$H$11:$H$19,"介護業務支援（インカム）",'1-1.申請見込額額調書（ロボット）'!$J$11:$J$19)+SUMIF('1-3.申請見込額調書（パッケージ）'!$G$12:$G$19,"介護業務支援（インカム）",'1-3.申請見込額調書（パッケージ）'!$I$12:$I$19)+SUMIF('1-3.申請見込額調書（パッケージ）'!$G$21:$G$28,"介護業務支援（インカム）",'1-3.申請見込額調書（パッケージ）'!$I$21:$I$28)</f>
        <v>0</v>
      </c>
      <c r="X2" s="15">
        <f>SUMIF('1-1.申請見込額額調書（ロボット）'!$H$11:$H$19,"介護業務支援（インカムを除く）",'1-1.申請見込額額調書（ロボット）'!$J$11:$J$19)+SUMIF('1-3.申請見込額調書（パッケージ）'!$G$12:$G$19,"介護業務支援（インカムを除く）",'1-3.申請見込額調書（パッケージ）'!$I$12:$I$19)+SUMIF('1-3.申請見込額調書（パッケージ）'!$G$21:$G$28,"介護業務支援（インカムを除く）",'1-3.申請見込額調書（パッケージ）'!$I$21:$I$28)</f>
        <v>0</v>
      </c>
      <c r="Y2" s="15">
        <f>SUMIF('1-1.申請見込額額調書（ロボット）'!$H$11:$H$19,"機能訓練支援",'1-1.申請見込額額調書（ロボット）'!$J$11:$J$19)+SUMIF('1-3.申請見込額調書（パッケージ）'!$G$21:$G$28,"機能訓練支援",'1-3.申請見込額調書（パッケージ）'!$I$21:$I$28)</f>
        <v>0</v>
      </c>
      <c r="Z2" s="15">
        <f>SUMIF('1-1.申請見込額額調書（ロボット）'!$H$11:$H$19,"食事・栄養管理支援",'1-1.申請見込額額調書（ロボット）'!$J$11:$J$19)+SUMIF('1-3.申請見込額調書（パッケージ）'!$G$21:$G$28,"食事・栄養管理支援",'1-3.申請見込額調書（パッケージ）'!$I$21:$I$28)</f>
        <v>0</v>
      </c>
      <c r="AA2" s="15">
        <f>SUMIF('1-1.申請見込額額調書（ロボット）'!$H$11:$H$19,"認知症生活支援・認知症ケア支援",'1-1.申請見込額額調書（ロボット）'!$J$11:$J$19)+SUMIF('1-3.申請見込額調書（パッケージ）'!$G$21:$G$28,"認知症生活支援・認知症ケア支援",'1-3.申請見込額調書（パッケージ）'!$I$21:$I$28)</f>
        <v>0</v>
      </c>
      <c r="AB2" s="15">
        <f>SUMIF('1-1.申請見込額額調書（ロボット）'!$H$11:$H$19,"その他",'1-1.申請見込額額調書（ロボット）'!$J$11:$J$19)+SUMIF('1-3.申請見込額調書（パッケージ）'!$G$21:$G$28,"その他",'1-3.申請見込額調書（パッケージ）'!$I$21:$I$28)</f>
        <v>0</v>
      </c>
      <c r="AC2" s="24">
        <f>SUM(R2:AA2)</f>
        <v>0</v>
      </c>
      <c r="AD2" s="24">
        <f>'２.導入計画書  '!J10</f>
        <v>0</v>
      </c>
      <c r="AE2" s="24">
        <f>'1-1.申請見込額額調書（ロボット）'!K33</f>
        <v>0</v>
      </c>
      <c r="AF2" s="24">
        <f>'1-1.申請見込額額調書（ロボット）'!L33</f>
        <v>0</v>
      </c>
      <c r="AG2" s="24">
        <f>'1-1.申請見込額額調書（ロボット）'!N33</f>
        <v>0</v>
      </c>
      <c r="AH2" s="25">
        <v>0.8</v>
      </c>
      <c r="AI2" s="24">
        <f>'1-1.申請見込額額調書（ロボット）'!P33</f>
        <v>0</v>
      </c>
      <c r="AJ2" s="24">
        <f>'1-1.申請見込額額調書（ロボット）'!S33</f>
        <v>0</v>
      </c>
      <c r="AK2" s="24">
        <f>'1-2.申請見込額調書（ICT）'!$G$32</f>
        <v>0</v>
      </c>
      <c r="AL2" s="24">
        <f>'1-2.申請見込額調書（ICT）'!$H$32</f>
        <v>0</v>
      </c>
      <c r="AM2" s="24">
        <f>'1-2.申請見込額調書（ICT）'!$J$32</f>
        <v>0</v>
      </c>
      <c r="AN2" s="25">
        <v>0.8</v>
      </c>
      <c r="AO2" s="24">
        <f>'1-2.申請見込額調書（ICT）'!$L$32</f>
        <v>0</v>
      </c>
      <c r="AP2" s="24" t="str">
        <f>'1-2.申請見込額調書（ICT）'!$M$32</f>
        <v/>
      </c>
      <c r="AQ2" s="24">
        <f>'1-2.申請見込額調書（ICT）'!$N$32</f>
        <v>0</v>
      </c>
      <c r="AR2" s="24">
        <f>'1-3.申請見込額調書（パッケージ）'!$J$42</f>
        <v>0</v>
      </c>
      <c r="AS2" s="24">
        <f>'1-3.申請見込額調書（パッケージ）'!$K$42</f>
        <v>0</v>
      </c>
      <c r="AT2" s="24">
        <f>'1-3.申請見込額調書（パッケージ）'!$M$42</f>
        <v>0</v>
      </c>
      <c r="AU2" s="25">
        <v>0.8</v>
      </c>
      <c r="AV2" s="24">
        <f>'1-3.申請見込額調書（パッケージ）'!O42</f>
        <v>0</v>
      </c>
      <c r="AW2" s="24">
        <v>7000000</v>
      </c>
      <c r="AX2" s="29">
        <f>'1-3.申請見込額調書（パッケージ）'!Q42</f>
        <v>0</v>
      </c>
      <c r="AY2" s="24">
        <f>'1-4.申請見込額調書（合計）'!F11</f>
        <v>0</v>
      </c>
      <c r="AZ2" s="24">
        <f>'1-4.申請見込額調書（合計）'!G11</f>
        <v>7000000</v>
      </c>
      <c r="BA2" s="24">
        <f>'1-4.申請見込額調書（合計）'!H11</f>
        <v>0</v>
      </c>
    </row>
  </sheetData>
  <sheetProtection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基本情報</vt:lpstr>
      <vt:lpstr>1-1.申請見込額額調書（ロボット）</vt:lpstr>
      <vt:lpstr>1-2.申請見込額調書（ICT）</vt:lpstr>
      <vt:lpstr>1-3.申請見込額調書（パッケージ）</vt:lpstr>
      <vt:lpstr>1-4.申請見込額調書（合計）</vt:lpstr>
      <vt:lpstr>２.導入計画書   (入力例)</vt:lpstr>
      <vt:lpstr>２.導入計画書  </vt:lpstr>
      <vt:lpstr>県確認用</vt:lpstr>
      <vt:lpstr>集計用</vt:lpstr>
      <vt:lpstr>'1-1.申請見込額額調書（ロボット）'!Print_Area</vt:lpstr>
      <vt:lpstr>'1-2.申請見込額調書（ICT）'!Print_Area</vt:lpstr>
      <vt:lpstr>'1-3.申請見込額調書（パッケージ）'!Print_Area</vt:lpstr>
      <vt:lpstr>'1-4.申請見込額調書（合計）'!Print_Area</vt:lpstr>
      <vt:lpstr>'２.導入計画書  '!Print_Area</vt:lpstr>
      <vt:lpstr>'２.導入計画書   (入力例)'!Print_Area</vt:lpstr>
      <vt:lpstr>基本情報!Print_Area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籔　優馬</cp:lastModifiedBy>
  <cp:lastPrinted>2026-05-18T07:08:38Z</cp:lastPrinted>
  <dcterms:created xsi:type="dcterms:W3CDTF">2010-03-24T06:31:20Z</dcterms:created>
  <dcterms:modified xsi:type="dcterms:W3CDTF">2026-06-16T08:51:17Z</dcterms:modified>
</cp:coreProperties>
</file>