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mac0004\Desktop\"/>
    </mc:Choice>
  </mc:AlternateContent>
  <xr:revisionPtr revIDLastSave="0" documentId="13_ncr:1_{81700990-ED68-41C1-99F2-33F7696A4176}" xr6:coauthVersionLast="36" xr6:coauthVersionMax="47" xr10:uidLastSave="{00000000-0000-0000-0000-000000000000}"/>
  <bookViews>
    <workbookView xWindow="-105" yWindow="-105" windowWidth="19425" windowHeight="10305" tabRatio="1000" xr2:uid="{00000000-000D-0000-FFFF-FFFF00000000}"/>
  </bookViews>
  <sheets>
    <sheet name="目次" sheetId="101" r:id="rId1"/>
    <sheet name="H23NAM" sheetId="84" r:id="rId2"/>
    <sheet name="H24NAM" sheetId="82" r:id="rId3"/>
    <sheet name="H25NAM" sheetId="83" r:id="rId4"/>
    <sheet name="H26NAM" sheetId="81" r:id="rId5"/>
    <sheet name="H27NAM" sheetId="80" r:id="rId6"/>
    <sheet name="H28NAM" sheetId="79" r:id="rId7"/>
    <sheet name="H29NAM" sheetId="97" r:id="rId8"/>
    <sheet name="H30NAM" sheetId="96" r:id="rId9"/>
    <sheet name="R1NAM" sheetId="90" r:id="rId10"/>
    <sheet name="R2NAM" sheetId="115" r:id="rId11"/>
    <sheet name="2基礎的財政収支" sheetId="53" r:id="rId12"/>
    <sheet name="3統合勘定" sheetId="75" r:id="rId13"/>
    <sheet name="4所得支出勘定" sheetId="76" r:id="rId14"/>
    <sheet name="5資本調達勘定" sheetId="77" r:id="rId15"/>
    <sheet name="6名目総支出" sheetId="114" r:id="rId16"/>
    <sheet name="H23要素所得" sheetId="74" r:id="rId17"/>
    <sheet name="H24要素所得" sheetId="73" r:id="rId18"/>
    <sheet name="H25要素所得" sheetId="72" r:id="rId19"/>
    <sheet name="H26要素所得" sheetId="71" r:id="rId20"/>
    <sheet name="H27要素所得" sheetId="70" r:id="rId21"/>
    <sheet name="H28要素所得" sheetId="69" r:id="rId22"/>
    <sheet name="H29要素所得" sheetId="100" r:id="rId23"/>
    <sheet name="H30要素所得" sheetId="99" r:id="rId24"/>
    <sheet name="R1要素所得" sheetId="85" r:id="rId25"/>
    <sheet name="R2要素所得" sheetId="116" r:id="rId26"/>
    <sheet name="プロトタイプ版" sheetId="6" r:id="rId27"/>
  </sheets>
  <definedNames>
    <definedName name="_xlnm.Print_Area" localSheetId="11">'2基礎的財政収支'!$A$1:$I$86</definedName>
  </definedNames>
  <calcPr calcId="191029"/>
</workbook>
</file>

<file path=xl/calcChain.xml><?xml version="1.0" encoding="utf-8"?>
<calcChain xmlns="http://schemas.openxmlformats.org/spreadsheetml/2006/main">
  <c r="H1" i="53" l="1"/>
  <c r="N73" i="114" l="1"/>
  <c r="O73" i="114"/>
  <c r="P73" i="114"/>
  <c r="Q73" i="114"/>
  <c r="R73" i="114"/>
  <c r="S73" i="114"/>
  <c r="T73" i="114"/>
  <c r="U73" i="114"/>
  <c r="V73" i="114"/>
  <c r="M73" i="114"/>
  <c r="F57" i="53" l="1"/>
  <c r="F71" i="53"/>
  <c r="F28" i="53" l="1"/>
  <c r="G28" i="53" s="1"/>
  <c r="H28" i="53"/>
  <c r="F42" i="53"/>
  <c r="G42" i="53" s="1"/>
  <c r="G71" i="53"/>
  <c r="H71" i="53"/>
  <c r="G57" i="53"/>
  <c r="H57" i="53"/>
  <c r="F14" i="53"/>
  <c r="G14" i="53" s="1"/>
  <c r="AO44" i="115"/>
  <c r="AM47" i="115"/>
  <c r="S25" i="115"/>
  <c r="O1" i="115"/>
  <c r="O1" i="90"/>
  <c r="O1" i="96"/>
  <c r="O1" i="97"/>
  <c r="O1" i="79"/>
  <c r="O1" i="80"/>
  <c r="O1" i="81"/>
  <c r="O1" i="83"/>
  <c r="O1" i="82"/>
  <c r="O1" i="84"/>
  <c r="H42" i="53"/>
  <c r="C85" i="53"/>
  <c r="D85" i="53"/>
  <c r="E85" i="53"/>
  <c r="H85" i="53"/>
  <c r="I73" i="77"/>
  <c r="J73" i="77"/>
  <c r="K73" i="77"/>
  <c r="L73" i="77"/>
  <c r="F85" i="53" l="1"/>
  <c r="G85" i="53" s="1"/>
  <c r="L88" i="77"/>
  <c r="L89" i="77"/>
  <c r="L59" i="77"/>
  <c r="L44" i="77"/>
  <c r="L29" i="77"/>
  <c r="L16" i="77"/>
  <c r="L184" i="76"/>
  <c r="L132" i="76"/>
  <c r="L105" i="76"/>
  <c r="L71" i="76"/>
  <c r="L28" i="76"/>
  <c r="D20" i="75"/>
  <c r="E20" i="75"/>
  <c r="F20" i="75"/>
  <c r="G20" i="75"/>
  <c r="H20" i="75"/>
  <c r="I20" i="75"/>
  <c r="J20" i="75"/>
  <c r="K20" i="75"/>
  <c r="L20" i="75"/>
  <c r="D21" i="75"/>
  <c r="E21" i="75"/>
  <c r="F21" i="75"/>
  <c r="G21" i="75"/>
  <c r="H21" i="75"/>
  <c r="I21" i="75"/>
  <c r="J21" i="75"/>
  <c r="K21" i="75"/>
  <c r="L21" i="75"/>
  <c r="N76" i="114"/>
  <c r="O76" i="114"/>
  <c r="P76" i="114"/>
  <c r="P75" i="114" s="1"/>
  <c r="Q76" i="114"/>
  <c r="R76" i="114"/>
  <c r="S76" i="114"/>
  <c r="T76" i="114"/>
  <c r="T75" i="114" s="1"/>
  <c r="U76" i="114"/>
  <c r="V76" i="114"/>
  <c r="N77" i="114"/>
  <c r="O77" i="114"/>
  <c r="P77" i="114"/>
  <c r="Q77" i="114"/>
  <c r="R77" i="114"/>
  <c r="S77" i="114"/>
  <c r="T77" i="114"/>
  <c r="U77" i="114"/>
  <c r="V77" i="114"/>
  <c r="N78" i="114"/>
  <c r="D22" i="75" s="1"/>
  <c r="O78" i="114"/>
  <c r="E22" i="75" s="1"/>
  <c r="P78" i="114"/>
  <c r="F22" i="75" s="1"/>
  <c r="Q78" i="114"/>
  <c r="G22" i="75" s="1"/>
  <c r="R78" i="114"/>
  <c r="H22" i="75" s="1"/>
  <c r="S78" i="114"/>
  <c r="I22" i="75" s="1"/>
  <c r="T78" i="114"/>
  <c r="J22" i="75" s="1"/>
  <c r="U78" i="114"/>
  <c r="K22" i="75" s="1"/>
  <c r="V78" i="114"/>
  <c r="L22" i="75" s="1"/>
  <c r="N79" i="114"/>
  <c r="O79" i="114"/>
  <c r="P79" i="114"/>
  <c r="Q79" i="114"/>
  <c r="R79" i="114"/>
  <c r="S79" i="114"/>
  <c r="T79" i="114"/>
  <c r="U79" i="114"/>
  <c r="U75" i="114" s="1"/>
  <c r="V79" i="114"/>
  <c r="S75" i="114" l="1"/>
  <c r="O75" i="114"/>
  <c r="V75" i="114"/>
  <c r="R75" i="114"/>
  <c r="N75" i="114"/>
  <c r="Q75" i="114"/>
  <c r="AY9" i="115" l="1"/>
  <c r="AW9" i="115"/>
  <c r="AV17" i="115"/>
  <c r="AU17" i="115"/>
  <c r="AT17" i="115"/>
  <c r="AS17" i="115"/>
  <c r="AR17" i="115"/>
  <c r="AY20" i="115"/>
  <c r="AV42" i="115"/>
  <c r="AR43" i="115"/>
  <c r="AR42" i="115"/>
  <c r="AY41" i="115"/>
  <c r="AV43" i="115"/>
  <c r="AU43" i="115"/>
  <c r="AT43" i="115"/>
  <c r="AS43" i="115"/>
  <c r="AW51" i="115"/>
  <c r="AV51" i="115"/>
  <c r="AU51" i="115"/>
  <c r="AT51" i="115"/>
  <c r="AS51" i="115"/>
  <c r="AR51" i="115"/>
  <c r="AQ9" i="115"/>
  <c r="AP9" i="115"/>
  <c r="AO46" i="115"/>
  <c r="AO47" i="115"/>
  <c r="AO48" i="115"/>
  <c r="AN48" i="115"/>
  <c r="AN14" i="115"/>
  <c r="AM14" i="115"/>
  <c r="AL15" i="115"/>
  <c r="AL46" i="115"/>
  <c r="AK45" i="115"/>
  <c r="AJ44" i="115"/>
  <c r="AI30" i="115"/>
  <c r="AI27" i="115"/>
  <c r="AI26" i="115"/>
  <c r="AH28" i="115"/>
  <c r="AH30" i="115"/>
  <c r="AG30" i="115"/>
  <c r="AG28" i="115"/>
  <c r="AF26" i="115"/>
  <c r="AF28" i="115"/>
  <c r="AF29" i="115"/>
  <c r="AF30" i="115"/>
  <c r="AE30" i="115"/>
  <c r="AE28" i="115"/>
  <c r="AE26" i="115"/>
  <c r="AD31" i="115"/>
  <c r="AD32" i="115"/>
  <c r="AD33" i="115"/>
  <c r="AD34" i="115"/>
  <c r="AD35" i="115"/>
  <c r="AC35" i="115"/>
  <c r="AB35" i="115"/>
  <c r="AA34" i="115"/>
  <c r="AA33" i="115"/>
  <c r="AA32" i="115"/>
  <c r="AA31" i="115"/>
  <c r="Z33" i="115"/>
  <c r="Y20" i="115"/>
  <c r="X20" i="115"/>
  <c r="W20" i="115"/>
  <c r="V20" i="115"/>
  <c r="U20" i="115"/>
  <c r="T25" i="115"/>
  <c r="T24" i="115"/>
  <c r="T23" i="115"/>
  <c r="T22" i="115"/>
  <c r="T21" i="115"/>
  <c r="S22" i="115"/>
  <c r="S21" i="115"/>
  <c r="R23" i="115"/>
  <c r="R51" i="115"/>
  <c r="P25" i="115"/>
  <c r="O9" i="115"/>
  <c r="N9" i="115"/>
  <c r="I51" i="115"/>
  <c r="M19" i="115"/>
  <c r="M18" i="115"/>
  <c r="M17" i="115"/>
  <c r="M16" i="115"/>
  <c r="M9" i="115"/>
  <c r="L19" i="115"/>
  <c r="L18" i="115"/>
  <c r="L17" i="115"/>
  <c r="L16" i="115"/>
  <c r="L9" i="115"/>
  <c r="K19" i="115"/>
  <c r="K18" i="115"/>
  <c r="K17" i="115"/>
  <c r="K16" i="115"/>
  <c r="K9" i="115"/>
  <c r="J19" i="115"/>
  <c r="J18" i="115"/>
  <c r="J17" i="115"/>
  <c r="J16" i="115"/>
  <c r="J9" i="115"/>
  <c r="I13" i="115"/>
  <c r="I12" i="115"/>
  <c r="I11" i="115"/>
  <c r="I10" i="115"/>
  <c r="V55" i="114"/>
  <c r="V56" i="114"/>
  <c r="V70" i="114"/>
  <c r="V72" i="114"/>
  <c r="L49" i="75"/>
  <c r="L26" i="75"/>
  <c r="L68" i="75"/>
  <c r="L90" i="75"/>
  <c r="L88" i="75"/>
  <c r="AX55" i="115" l="1"/>
  <c r="Q55" i="115"/>
  <c r="O55" i="115"/>
  <c r="AW53" i="115"/>
  <c r="AV53" i="115"/>
  <c r="AU53" i="115"/>
  <c r="AT53" i="115"/>
  <c r="AS53" i="115"/>
  <c r="AU55" i="115"/>
  <c r="AO53" i="115"/>
  <c r="AC55" i="115"/>
  <c r="AB55" i="115"/>
  <c r="Z55" i="115"/>
  <c r="Y53" i="115"/>
  <c r="X53" i="115"/>
  <c r="V53" i="115"/>
  <c r="U31" i="115"/>
  <c r="X34" i="115"/>
  <c r="W33" i="115"/>
  <c r="AV55" i="115"/>
  <c r="AS55" i="115"/>
  <c r="AR55" i="115"/>
  <c r="AL55" i="115"/>
  <c r="AN55" i="115"/>
  <c r="N53" i="115"/>
  <c r="M53" i="115"/>
  <c r="L53" i="115"/>
  <c r="K53" i="115"/>
  <c r="AW55" i="115"/>
  <c r="AQ55" i="115"/>
  <c r="AP55" i="115"/>
  <c r="N55" i="115"/>
  <c r="M55" i="115"/>
  <c r="J55" i="115"/>
  <c r="AY30" i="115" l="1"/>
  <c r="AD53" i="115" s="1"/>
  <c r="AD55" i="115"/>
  <c r="AY26" i="115"/>
  <c r="Z53" i="115" s="1"/>
  <c r="Z57" i="115" s="1"/>
  <c r="AY28" i="115"/>
  <c r="AB53" i="115" s="1"/>
  <c r="AB57" i="115" s="1"/>
  <c r="AY27" i="115"/>
  <c r="AA53" i="115" s="1"/>
  <c r="U53" i="115"/>
  <c r="S55" i="115"/>
  <c r="AQ53" i="115"/>
  <c r="AQ57" i="115" s="1"/>
  <c r="AO55" i="115"/>
  <c r="AO57" i="115" s="1"/>
  <c r="AR53" i="115"/>
  <c r="AR57" i="115" s="1"/>
  <c r="AP53" i="115"/>
  <c r="AP57" i="115" s="1"/>
  <c r="N57" i="115"/>
  <c r="Q53" i="115"/>
  <c r="Q57" i="115" s="1"/>
  <c r="K55" i="115"/>
  <c r="K57" i="115" s="1"/>
  <c r="S53" i="115"/>
  <c r="AY16" i="115"/>
  <c r="P53" i="115" s="1"/>
  <c r="R53" i="115"/>
  <c r="L55" i="115"/>
  <c r="L57" i="115" s="1"/>
  <c r="AS57" i="115"/>
  <c r="AG53" i="115"/>
  <c r="AG38" i="115"/>
  <c r="AL53" i="115" s="1"/>
  <c r="AL57" i="115" s="1"/>
  <c r="W55" i="115"/>
  <c r="AV57" i="115"/>
  <c r="AW57" i="115"/>
  <c r="AH53" i="115"/>
  <c r="AH39" i="115"/>
  <c r="AM53" i="115" s="1"/>
  <c r="AE53" i="115"/>
  <c r="AE36" i="115"/>
  <c r="M57" i="115"/>
  <c r="U55" i="115"/>
  <c r="AU57" i="115"/>
  <c r="J53" i="115"/>
  <c r="J57" i="115" s="1"/>
  <c r="AM55" i="115"/>
  <c r="AY29" i="115"/>
  <c r="Y35" i="115"/>
  <c r="Y55" i="115" s="1"/>
  <c r="Y57" i="115" s="1"/>
  <c r="O53" i="115"/>
  <c r="O57" i="115" s="1"/>
  <c r="W53" i="115"/>
  <c r="P55" i="115"/>
  <c r="T55" i="115"/>
  <c r="X55" i="115"/>
  <c r="X57" i="115" s="1"/>
  <c r="AJ55" i="115"/>
  <c r="AA55" i="115"/>
  <c r="T53" i="115"/>
  <c r="AK55" i="115"/>
  <c r="V32" i="115"/>
  <c r="AW9" i="84"/>
  <c r="AW9" i="82"/>
  <c r="AW9" i="83"/>
  <c r="AW9" i="81"/>
  <c r="AW9" i="80"/>
  <c r="AW9" i="79"/>
  <c r="AW9" i="97"/>
  <c r="AW9" i="96"/>
  <c r="AW9" i="90"/>
  <c r="U57" i="115" l="1"/>
  <c r="AM57" i="115"/>
  <c r="AD57" i="115"/>
  <c r="AG55" i="115"/>
  <c r="AG57" i="115" s="1"/>
  <c r="W57" i="115"/>
  <c r="T57" i="115"/>
  <c r="S57" i="115"/>
  <c r="AF53" i="115"/>
  <c r="AF37" i="115"/>
  <c r="P57" i="115"/>
  <c r="AI53" i="115"/>
  <c r="AI40" i="115"/>
  <c r="AH55" i="115"/>
  <c r="AH57" i="115" s="1"/>
  <c r="AC53" i="115"/>
  <c r="AC57" i="115" s="1"/>
  <c r="AA57" i="115"/>
  <c r="AE55" i="115"/>
  <c r="AE57" i="115" s="1"/>
  <c r="AJ53" i="115"/>
  <c r="AJ57" i="115" s="1"/>
  <c r="V55" i="115"/>
  <c r="V57" i="115" s="1"/>
  <c r="AK53" i="115" l="1"/>
  <c r="AK57" i="115" s="1"/>
  <c r="AF55" i="115"/>
  <c r="AF57" i="115" s="1"/>
  <c r="AN53" i="115"/>
  <c r="AN57" i="115" s="1"/>
  <c r="AI55" i="115"/>
  <c r="AI57" i="115" s="1"/>
  <c r="D90" i="75"/>
  <c r="R51" i="82" s="1"/>
  <c r="E90" i="75"/>
  <c r="R51" i="83" s="1"/>
  <c r="F90" i="75"/>
  <c r="R51" i="81" s="1"/>
  <c r="G90" i="75"/>
  <c r="R51" i="80" s="1"/>
  <c r="H90" i="75"/>
  <c r="R51" i="79" s="1"/>
  <c r="I90" i="75"/>
  <c r="R51" i="97" s="1"/>
  <c r="J90" i="75"/>
  <c r="R51" i="96" s="1"/>
  <c r="K90" i="75"/>
  <c r="C90" i="75"/>
  <c r="R51" i="84" s="1"/>
  <c r="R51" i="90" l="1"/>
  <c r="R55" i="115"/>
  <c r="R57" i="115" s="1"/>
  <c r="F13" i="53" l="1"/>
  <c r="G13" i="53" s="1"/>
  <c r="F27" i="53"/>
  <c r="H27" i="53"/>
  <c r="F41" i="53"/>
  <c r="H41" i="53"/>
  <c r="F56" i="53"/>
  <c r="H56" i="53"/>
  <c r="F70" i="53"/>
  <c r="H70" i="53"/>
  <c r="C84" i="53"/>
  <c r="D84" i="53"/>
  <c r="E84" i="53"/>
  <c r="H84" i="53"/>
  <c r="G70" i="53" l="1"/>
  <c r="G41" i="53"/>
  <c r="F84" i="53"/>
  <c r="G84" i="53" s="1"/>
  <c r="G56" i="53"/>
  <c r="G27" i="53"/>
  <c r="M79" i="114"/>
  <c r="M77" i="114"/>
  <c r="C21" i="75" s="1"/>
  <c r="M76" i="114"/>
  <c r="C20" i="75" s="1"/>
  <c r="I55" i="115" l="1"/>
  <c r="AY9" i="97"/>
  <c r="AY9" i="79"/>
  <c r="AY9" i="82"/>
  <c r="AY9" i="83"/>
  <c r="AY9" i="80"/>
  <c r="AY9" i="90"/>
  <c r="AY9" i="96"/>
  <c r="AY9" i="81"/>
  <c r="U70" i="114"/>
  <c r="T70" i="114"/>
  <c r="S70" i="114"/>
  <c r="R70" i="114"/>
  <c r="Q70" i="114"/>
  <c r="P70" i="114"/>
  <c r="O70" i="114"/>
  <c r="N70" i="114"/>
  <c r="M70" i="114"/>
  <c r="L70" i="114"/>
  <c r="L52" i="114" s="1"/>
  <c r="K70" i="114"/>
  <c r="K52" i="114" s="1"/>
  <c r="J70" i="114"/>
  <c r="J52" i="114" s="1"/>
  <c r="I70" i="114"/>
  <c r="I52" i="114" s="1"/>
  <c r="H70" i="114"/>
  <c r="H52" i="114" s="1"/>
  <c r="L51" i="114"/>
  <c r="H51" i="114"/>
  <c r="K51" i="114"/>
  <c r="J51" i="114"/>
  <c r="I51" i="114"/>
  <c r="U72" i="114"/>
  <c r="S72" i="114"/>
  <c r="R72" i="114"/>
  <c r="Q72" i="114"/>
  <c r="O72" i="114"/>
  <c r="N72" i="114"/>
  <c r="M72" i="114"/>
  <c r="K72" i="114"/>
  <c r="J72" i="114"/>
  <c r="I72" i="114"/>
  <c r="J41" i="114"/>
  <c r="I41" i="114"/>
  <c r="L41" i="114"/>
  <c r="K41" i="114"/>
  <c r="H41" i="114"/>
  <c r="J37" i="114"/>
  <c r="I37" i="114"/>
  <c r="L37" i="114"/>
  <c r="K37" i="114"/>
  <c r="H37" i="114"/>
  <c r="L34" i="114"/>
  <c r="L33" i="114" s="1"/>
  <c r="L32" i="114" s="1"/>
  <c r="K34" i="114"/>
  <c r="H34" i="114"/>
  <c r="H33" i="114" s="1"/>
  <c r="H32" i="114" s="1"/>
  <c r="J34" i="114"/>
  <c r="I34" i="114"/>
  <c r="L24" i="114"/>
  <c r="H24" i="114"/>
  <c r="K24" i="114"/>
  <c r="J24" i="114"/>
  <c r="I24" i="114"/>
  <c r="L7" i="114"/>
  <c r="J7" i="114"/>
  <c r="J6" i="114" s="1"/>
  <c r="J30" i="114" s="1"/>
  <c r="I7" i="114"/>
  <c r="K7" i="114"/>
  <c r="K21" i="114" s="1"/>
  <c r="H7" i="114"/>
  <c r="AX53" i="115" l="1"/>
  <c r="AX57" i="115" s="1"/>
  <c r="I53" i="115"/>
  <c r="I57" i="115" s="1"/>
  <c r="AY55" i="115"/>
  <c r="K53" i="114"/>
  <c r="K33" i="114"/>
  <c r="K32" i="114" s="1"/>
  <c r="I53" i="114"/>
  <c r="L6" i="114"/>
  <c r="L50" i="114" s="1"/>
  <c r="L73" i="114" s="1"/>
  <c r="L21" i="114"/>
  <c r="H6" i="114"/>
  <c r="I6" i="114"/>
  <c r="I21" i="114"/>
  <c r="I33" i="114"/>
  <c r="I32" i="114" s="1"/>
  <c r="J21" i="114"/>
  <c r="H21" i="114"/>
  <c r="J33" i="114"/>
  <c r="J32" i="114" s="1"/>
  <c r="J56" i="114" s="1"/>
  <c r="R55" i="114"/>
  <c r="H53" i="114"/>
  <c r="H50" i="114"/>
  <c r="H73" i="114" s="1"/>
  <c r="L53" i="114"/>
  <c r="J55" i="114"/>
  <c r="J53" i="114"/>
  <c r="H72" i="114"/>
  <c r="T72" i="114"/>
  <c r="K6" i="114"/>
  <c r="L72" i="114"/>
  <c r="P72" i="114"/>
  <c r="L44" i="114" l="1"/>
  <c r="Q56" i="114"/>
  <c r="Q55" i="114"/>
  <c r="H44" i="114"/>
  <c r="S55" i="114"/>
  <c r="S56" i="114"/>
  <c r="N55" i="114"/>
  <c r="N56" i="114"/>
  <c r="M56" i="114"/>
  <c r="H56" i="114"/>
  <c r="H30" i="114"/>
  <c r="H55" i="114"/>
  <c r="R56" i="114"/>
  <c r="K55" i="114"/>
  <c r="K50" i="114"/>
  <c r="K56" i="114"/>
  <c r="K30" i="114"/>
  <c r="J50" i="114"/>
  <c r="I56" i="114"/>
  <c r="I30" i="114"/>
  <c r="I55" i="114"/>
  <c r="I50" i="114"/>
  <c r="T56" i="114"/>
  <c r="T55" i="114"/>
  <c r="O55" i="114"/>
  <c r="O56" i="114"/>
  <c r="P56" i="114"/>
  <c r="P55" i="114"/>
  <c r="U56" i="114"/>
  <c r="U55" i="114"/>
  <c r="L56" i="114"/>
  <c r="L30" i="114"/>
  <c r="L55" i="114"/>
  <c r="K73" i="114" l="1"/>
  <c r="K44" i="114"/>
  <c r="J73" i="114"/>
  <c r="J44" i="114"/>
  <c r="I73" i="114"/>
  <c r="I44" i="114"/>
  <c r="C82" i="53" l="1"/>
  <c r="D82" i="53"/>
  <c r="E82" i="53"/>
  <c r="C83" i="53"/>
  <c r="D83" i="53"/>
  <c r="E83" i="53"/>
  <c r="F68" i="53"/>
  <c r="F69" i="53"/>
  <c r="F54" i="53"/>
  <c r="F55" i="53"/>
  <c r="F39" i="53"/>
  <c r="F40" i="53"/>
  <c r="F25" i="53"/>
  <c r="F26" i="53"/>
  <c r="F11" i="53"/>
  <c r="G11" i="53" s="1"/>
  <c r="F12" i="53"/>
  <c r="G12" i="53" s="1"/>
  <c r="H82" i="53"/>
  <c r="H83" i="53"/>
  <c r="H68" i="53"/>
  <c r="H69" i="53"/>
  <c r="H54" i="53"/>
  <c r="H55" i="53"/>
  <c r="H39" i="53"/>
  <c r="H40" i="53"/>
  <c r="H25" i="53"/>
  <c r="H26" i="53"/>
  <c r="AF26" i="96"/>
  <c r="AE26" i="96"/>
  <c r="AI30" i="96"/>
  <c r="AI27" i="96"/>
  <c r="AI26" i="96"/>
  <c r="AH30" i="96"/>
  <c r="AH28" i="96"/>
  <c r="AG30" i="96"/>
  <c r="AG28" i="96"/>
  <c r="AF30" i="96"/>
  <c r="AF29" i="96"/>
  <c r="AF28" i="96"/>
  <c r="AE28" i="96"/>
  <c r="AE30" i="96"/>
  <c r="AW51" i="96"/>
  <c r="AV51" i="96"/>
  <c r="AU51" i="96"/>
  <c r="AS51" i="96"/>
  <c r="AR51" i="96"/>
  <c r="AV43" i="96"/>
  <c r="AV42" i="96"/>
  <c r="AU43" i="96"/>
  <c r="AT43" i="96"/>
  <c r="AS43" i="96"/>
  <c r="AR43" i="96"/>
  <c r="AR42" i="96"/>
  <c r="AY41" i="96"/>
  <c r="AY20" i="96"/>
  <c r="AV17" i="96"/>
  <c r="AU17" i="96"/>
  <c r="AT17" i="96"/>
  <c r="AS17" i="96"/>
  <c r="AR17" i="96"/>
  <c r="AO48" i="96"/>
  <c r="AO47" i="96"/>
  <c r="AO46" i="96"/>
  <c r="AO44" i="96"/>
  <c r="AO55" i="96" s="1"/>
  <c r="AN48" i="96"/>
  <c r="AV53" i="96" s="1"/>
  <c r="AM47" i="96"/>
  <c r="AL46" i="96"/>
  <c r="AK45" i="96"/>
  <c r="AS53" i="96" s="1"/>
  <c r="AJ44" i="96"/>
  <c r="AL15" i="96"/>
  <c r="AN14" i="96"/>
  <c r="AM14" i="96"/>
  <c r="AQ9" i="96"/>
  <c r="AQ55" i="96" s="1"/>
  <c r="AP9" i="96"/>
  <c r="AP55" i="96" s="1"/>
  <c r="AD35" i="96"/>
  <c r="AD34" i="96"/>
  <c r="AD33" i="96"/>
  <c r="AD32" i="96"/>
  <c r="AD31" i="96"/>
  <c r="AC35" i="96"/>
  <c r="AB35" i="96"/>
  <c r="AB55" i="96" s="1"/>
  <c r="AA34" i="96"/>
  <c r="AA33" i="96"/>
  <c r="AA32" i="96"/>
  <c r="AA31" i="96"/>
  <c r="Z33" i="96"/>
  <c r="Z55" i="96" s="1"/>
  <c r="Y20" i="96"/>
  <c r="X20" i="96"/>
  <c r="W20" i="96"/>
  <c r="V20" i="96"/>
  <c r="U20" i="96"/>
  <c r="T25" i="96"/>
  <c r="T24" i="96"/>
  <c r="T23" i="96"/>
  <c r="T22" i="96"/>
  <c r="T21" i="96"/>
  <c r="S25" i="96"/>
  <c r="S55" i="96" s="1"/>
  <c r="P25" i="96"/>
  <c r="R23" i="96"/>
  <c r="S22" i="96"/>
  <c r="S21" i="96"/>
  <c r="I51" i="96"/>
  <c r="AW53" i="96"/>
  <c r="M19" i="96"/>
  <c r="M18" i="96"/>
  <c r="M17" i="96"/>
  <c r="M16" i="96"/>
  <c r="L19" i="96"/>
  <c r="L18" i="96"/>
  <c r="L17" i="96"/>
  <c r="L16" i="96"/>
  <c r="K19" i="96"/>
  <c r="K18" i="96"/>
  <c r="K17" i="96"/>
  <c r="K16" i="96"/>
  <c r="J19" i="96"/>
  <c r="S53" i="96" s="1"/>
  <c r="J18" i="96"/>
  <c r="J17" i="96"/>
  <c r="J16" i="96"/>
  <c r="O9" i="96"/>
  <c r="O55" i="96" s="1"/>
  <c r="N9" i="96"/>
  <c r="M9" i="96"/>
  <c r="L9" i="96"/>
  <c r="K9" i="96"/>
  <c r="J9" i="96"/>
  <c r="I13" i="96"/>
  <c r="M53" i="96" s="1"/>
  <c r="I12" i="96"/>
  <c r="L53" i="96" s="1"/>
  <c r="I11" i="96"/>
  <c r="K53" i="96" s="1"/>
  <c r="I10" i="96"/>
  <c r="AY41" i="97"/>
  <c r="AO53" i="97"/>
  <c r="AY20" i="97"/>
  <c r="AW51" i="97"/>
  <c r="AW55" i="97" s="1"/>
  <c r="AV51" i="97"/>
  <c r="AU51" i="97"/>
  <c r="AS51" i="97"/>
  <c r="AR51" i="97"/>
  <c r="AV43" i="97"/>
  <c r="AV42" i="97"/>
  <c r="AU43" i="97"/>
  <c r="AT43" i="97"/>
  <c r="AS43" i="97"/>
  <c r="AR43" i="97"/>
  <c r="AR42" i="97"/>
  <c r="AV17" i="97"/>
  <c r="AU17" i="97"/>
  <c r="AT17" i="97"/>
  <c r="AS17" i="97"/>
  <c r="AR17" i="97"/>
  <c r="AQ9" i="97"/>
  <c r="AQ55" i="97" s="1"/>
  <c r="AP9" i="97"/>
  <c r="AP55" i="97" s="1"/>
  <c r="AO48" i="97"/>
  <c r="AO47" i="97"/>
  <c r="AO46" i="97"/>
  <c r="AO44" i="97"/>
  <c r="AN48" i="97"/>
  <c r="AM47" i="97"/>
  <c r="AU53" i="97" s="1"/>
  <c r="AL46" i="97"/>
  <c r="AT53" i="97" s="1"/>
  <c r="AK45" i="97"/>
  <c r="AJ44" i="97"/>
  <c r="AJ55" i="97" s="1"/>
  <c r="AL15" i="97"/>
  <c r="O53" i="97" s="1"/>
  <c r="O57" i="97" s="1"/>
  <c r="AN14" i="97"/>
  <c r="AM14" i="97"/>
  <c r="AI30" i="97"/>
  <c r="AI27" i="97"/>
  <c r="AI26" i="97"/>
  <c r="AH30" i="97"/>
  <c r="AH28" i="97"/>
  <c r="AG30" i="97"/>
  <c r="AG28" i="97"/>
  <c r="AF30" i="97"/>
  <c r="AF29" i="97"/>
  <c r="AF28" i="97"/>
  <c r="AF26" i="97"/>
  <c r="AE30" i="97"/>
  <c r="AE28" i="97"/>
  <c r="AE26" i="97"/>
  <c r="AD35" i="97"/>
  <c r="AD34" i="97"/>
  <c r="AD33" i="97"/>
  <c r="AD32" i="97"/>
  <c r="AD31" i="97"/>
  <c r="AC35" i="97"/>
  <c r="AC55" i="97" s="1"/>
  <c r="AB35" i="97"/>
  <c r="AB55" i="97" s="1"/>
  <c r="AA34" i="97"/>
  <c r="AA33" i="97"/>
  <c r="AA32" i="97"/>
  <c r="AA31" i="97"/>
  <c r="Z33" i="97"/>
  <c r="Y20" i="97"/>
  <c r="X20" i="97"/>
  <c r="W20" i="97"/>
  <c r="V20" i="97"/>
  <c r="U20" i="97"/>
  <c r="T25" i="97"/>
  <c r="T24" i="97"/>
  <c r="T23" i="97"/>
  <c r="T22" i="97"/>
  <c r="T21" i="97"/>
  <c r="P25" i="97"/>
  <c r="P55" i="97" s="1"/>
  <c r="S25" i="97"/>
  <c r="R23" i="97"/>
  <c r="S22" i="97"/>
  <c r="S21" i="97"/>
  <c r="U53" i="97" s="1"/>
  <c r="I51" i="97"/>
  <c r="AW53" i="97"/>
  <c r="M19" i="97"/>
  <c r="M18" i="97"/>
  <c r="M17" i="97"/>
  <c r="M16" i="97"/>
  <c r="L19" i="97"/>
  <c r="L18" i="97"/>
  <c r="L17" i="97"/>
  <c r="L16" i="97"/>
  <c r="K19" i="97"/>
  <c r="K18" i="97"/>
  <c r="K55" i="97" s="1"/>
  <c r="K57" i="97" s="1"/>
  <c r="K17" i="97"/>
  <c r="K16" i="97"/>
  <c r="J19" i="97"/>
  <c r="J18" i="97"/>
  <c r="R53" i="97" s="1"/>
  <c r="J17" i="97"/>
  <c r="J16" i="97"/>
  <c r="O9" i="97"/>
  <c r="O55" i="97" s="1"/>
  <c r="N9" i="97"/>
  <c r="N55" i="97" s="1"/>
  <c r="I13" i="97"/>
  <c r="M53" i="97" s="1"/>
  <c r="I12" i="97"/>
  <c r="I11" i="97"/>
  <c r="K53" i="97" s="1"/>
  <c r="I10" i="97"/>
  <c r="J53" i="97" s="1"/>
  <c r="M9" i="97"/>
  <c r="L9" i="97"/>
  <c r="K9" i="97"/>
  <c r="J9" i="97"/>
  <c r="I184" i="76"/>
  <c r="J184" i="76"/>
  <c r="I132" i="76"/>
  <c r="J132" i="76"/>
  <c r="I105" i="76"/>
  <c r="J105" i="76"/>
  <c r="I71" i="76"/>
  <c r="J71" i="76"/>
  <c r="I28" i="76"/>
  <c r="J28" i="76"/>
  <c r="I26" i="75"/>
  <c r="J26" i="75"/>
  <c r="I88" i="75"/>
  <c r="J88" i="75"/>
  <c r="I68" i="75"/>
  <c r="J68" i="75"/>
  <c r="I49" i="75"/>
  <c r="J49" i="75"/>
  <c r="I16" i="77"/>
  <c r="J16" i="77"/>
  <c r="I29" i="77"/>
  <c r="J29" i="77"/>
  <c r="I59" i="77"/>
  <c r="J59" i="77"/>
  <c r="I88" i="77"/>
  <c r="J88" i="77"/>
  <c r="I89" i="77"/>
  <c r="AT51" i="97" s="1"/>
  <c r="J89" i="77"/>
  <c r="AT51" i="96" s="1"/>
  <c r="I44" i="77"/>
  <c r="J44" i="77"/>
  <c r="K28" i="76"/>
  <c r="C28" i="76"/>
  <c r="D28" i="76"/>
  <c r="E28" i="76"/>
  <c r="F28" i="76"/>
  <c r="G28" i="76"/>
  <c r="H28" i="76"/>
  <c r="AX55" i="96"/>
  <c r="Q55" i="96"/>
  <c r="AT53" i="96"/>
  <c r="AO53" i="96"/>
  <c r="R53" i="96"/>
  <c r="N55" i="96"/>
  <c r="AX55" i="97"/>
  <c r="Q55" i="97"/>
  <c r="R55" i="97"/>
  <c r="L53" i="97"/>
  <c r="K88" i="75"/>
  <c r="D88" i="75"/>
  <c r="E88" i="75"/>
  <c r="F88" i="75"/>
  <c r="H88" i="75"/>
  <c r="K29" i="77"/>
  <c r="C29" i="77"/>
  <c r="F29" i="77"/>
  <c r="AK45" i="79"/>
  <c r="AK55" i="79" s="1"/>
  <c r="F49" i="75"/>
  <c r="C49" i="75"/>
  <c r="K49" i="75"/>
  <c r="H49" i="75"/>
  <c r="K88" i="77"/>
  <c r="G88" i="77"/>
  <c r="AW51" i="79"/>
  <c r="AW55" i="79" s="1"/>
  <c r="AZ21" i="6"/>
  <c r="BA21" i="6"/>
  <c r="BB21" i="6"/>
  <c r="BC21" i="6"/>
  <c r="BA32" i="6"/>
  <c r="BB32" i="6"/>
  <c r="BM58" i="6"/>
  <c r="BM60" i="6"/>
  <c r="BF67" i="6" s="1"/>
  <c r="BM61" i="6"/>
  <c r="BG67" i="6" s="1"/>
  <c r="BG68" i="6" s="1"/>
  <c r="BM62" i="6"/>
  <c r="BH67" i="6"/>
  <c r="BM63" i="6"/>
  <c r="BM64" i="6"/>
  <c r="BJ67" i="6" s="1"/>
  <c r="BJ68" i="6" s="1"/>
  <c r="BM65" i="6"/>
  <c r="BK67" i="6" s="1"/>
  <c r="AS66" i="6"/>
  <c r="AT66" i="6"/>
  <c r="AU66" i="6"/>
  <c r="AV66" i="6"/>
  <c r="AW66" i="6"/>
  <c r="AX66" i="6"/>
  <c r="AX68" i="6" s="1"/>
  <c r="AY66" i="6"/>
  <c r="AZ66" i="6"/>
  <c r="BD66" i="6"/>
  <c r="BE66" i="6"/>
  <c r="BE67" i="6" s="1"/>
  <c r="BF66" i="6"/>
  <c r="BG66" i="6"/>
  <c r="BH66" i="6"/>
  <c r="BH68" i="6" s="1"/>
  <c r="BI66" i="6"/>
  <c r="BJ66" i="6"/>
  <c r="BK66" i="6"/>
  <c r="BL66" i="6"/>
  <c r="AT67" i="6"/>
  <c r="AU67" i="6"/>
  <c r="AU68" i="6" s="1"/>
  <c r="AV67" i="6"/>
  <c r="AV68" i="6" s="1"/>
  <c r="AX67" i="6"/>
  <c r="AY67" i="6"/>
  <c r="AY68" i="6" s="1"/>
  <c r="BD67" i="6"/>
  <c r="BI67" i="6"/>
  <c r="F19" i="53"/>
  <c r="F20" i="53"/>
  <c r="F21" i="53"/>
  <c r="F22" i="53"/>
  <c r="F23" i="53"/>
  <c r="F24" i="53"/>
  <c r="H62" i="53"/>
  <c r="H63" i="53"/>
  <c r="H64" i="53"/>
  <c r="H65" i="53"/>
  <c r="H66" i="53"/>
  <c r="H67" i="53"/>
  <c r="H48" i="53"/>
  <c r="H49" i="53"/>
  <c r="H50" i="53"/>
  <c r="H51" i="53"/>
  <c r="H52" i="53"/>
  <c r="H53" i="53"/>
  <c r="H33" i="53"/>
  <c r="H34" i="53"/>
  <c r="H35" i="53"/>
  <c r="H36" i="53"/>
  <c r="H37" i="53"/>
  <c r="H38" i="53"/>
  <c r="C76" i="53"/>
  <c r="D76" i="53"/>
  <c r="E76" i="53"/>
  <c r="H76" i="53"/>
  <c r="C77" i="53"/>
  <c r="D77" i="53"/>
  <c r="E77" i="53"/>
  <c r="H77" i="53"/>
  <c r="C78" i="53"/>
  <c r="D78" i="53"/>
  <c r="E78" i="53"/>
  <c r="H78" i="53"/>
  <c r="C79" i="53"/>
  <c r="D79" i="53"/>
  <c r="E79" i="53"/>
  <c r="H79" i="53"/>
  <c r="C80" i="53"/>
  <c r="D80" i="53"/>
  <c r="E80" i="53"/>
  <c r="H80" i="53"/>
  <c r="C81" i="53"/>
  <c r="D81" i="53"/>
  <c r="E81" i="53"/>
  <c r="H81" i="53"/>
  <c r="F62" i="53"/>
  <c r="F63" i="53"/>
  <c r="F64" i="53"/>
  <c r="F65" i="53"/>
  <c r="F66" i="53"/>
  <c r="F67" i="53"/>
  <c r="F48" i="53"/>
  <c r="F49" i="53"/>
  <c r="F50" i="53"/>
  <c r="F51" i="53"/>
  <c r="F52" i="53"/>
  <c r="F53" i="53"/>
  <c r="F33" i="53"/>
  <c r="F34" i="53"/>
  <c r="F35" i="53"/>
  <c r="F36" i="53"/>
  <c r="F37" i="53"/>
  <c r="F38" i="53"/>
  <c r="H19" i="53"/>
  <c r="H20" i="53"/>
  <c r="H21" i="53"/>
  <c r="H22" i="53"/>
  <c r="H23" i="53"/>
  <c r="H24" i="53"/>
  <c r="F5" i="53"/>
  <c r="G5" i="53" s="1"/>
  <c r="F6" i="53"/>
  <c r="G6" i="53" s="1"/>
  <c r="F7" i="53"/>
  <c r="G7" i="53" s="1"/>
  <c r="F8" i="53"/>
  <c r="G8" i="53" s="1"/>
  <c r="F9" i="53"/>
  <c r="G9" i="53" s="1"/>
  <c r="F10" i="53"/>
  <c r="G10" i="53" s="1"/>
  <c r="I51" i="83"/>
  <c r="C59" i="77"/>
  <c r="G59" i="77"/>
  <c r="K184" i="76"/>
  <c r="C184" i="76"/>
  <c r="D184" i="76"/>
  <c r="E184" i="76"/>
  <c r="F184" i="76"/>
  <c r="G184" i="76"/>
  <c r="H184" i="76"/>
  <c r="E105" i="76"/>
  <c r="C73" i="77"/>
  <c r="D73" i="77"/>
  <c r="E73" i="77"/>
  <c r="F73" i="77"/>
  <c r="G73" i="77"/>
  <c r="H73" i="77"/>
  <c r="K59" i="77"/>
  <c r="D59" i="77"/>
  <c r="E59" i="77"/>
  <c r="F59" i="77"/>
  <c r="H59" i="77"/>
  <c r="E44" i="77"/>
  <c r="K44" i="77"/>
  <c r="C44" i="77"/>
  <c r="D44" i="77"/>
  <c r="F44" i="77"/>
  <c r="G44" i="77"/>
  <c r="H44" i="77"/>
  <c r="D29" i="77"/>
  <c r="E29" i="77"/>
  <c r="G29" i="77"/>
  <c r="H29" i="77"/>
  <c r="K16" i="77"/>
  <c r="F16" i="77"/>
  <c r="C16" i="77"/>
  <c r="D16" i="77"/>
  <c r="E16" i="77"/>
  <c r="G16" i="77"/>
  <c r="H16" i="77"/>
  <c r="D132" i="76"/>
  <c r="H132" i="76"/>
  <c r="K132" i="76"/>
  <c r="C132" i="76"/>
  <c r="E132" i="76"/>
  <c r="F132" i="76"/>
  <c r="G132" i="76"/>
  <c r="C105" i="76"/>
  <c r="D105" i="76"/>
  <c r="G105" i="76"/>
  <c r="H105" i="76"/>
  <c r="K71" i="76"/>
  <c r="C71" i="76"/>
  <c r="E71" i="76"/>
  <c r="F71" i="76"/>
  <c r="G71" i="76"/>
  <c r="H71" i="76"/>
  <c r="C88" i="75"/>
  <c r="G88" i="75"/>
  <c r="K68" i="75"/>
  <c r="E49" i="75"/>
  <c r="G49" i="75"/>
  <c r="K26" i="75"/>
  <c r="H26" i="75"/>
  <c r="C26" i="75"/>
  <c r="E26" i="75"/>
  <c r="G26" i="75"/>
  <c r="I51" i="90"/>
  <c r="AW53" i="90"/>
  <c r="AN14" i="90"/>
  <c r="AM14" i="90"/>
  <c r="AL15" i="90"/>
  <c r="AY20" i="90"/>
  <c r="AY41" i="90"/>
  <c r="AO53" i="90" s="1"/>
  <c r="AV51" i="90"/>
  <c r="AU51" i="90"/>
  <c r="AS51" i="90"/>
  <c r="AR51" i="90"/>
  <c r="AV43" i="90"/>
  <c r="AV42" i="90"/>
  <c r="AU43" i="90"/>
  <c r="AT43" i="90"/>
  <c r="AS43" i="90"/>
  <c r="AR43" i="90"/>
  <c r="AR42" i="90"/>
  <c r="AP53" i="90" s="1"/>
  <c r="AV17" i="90"/>
  <c r="AU17" i="90"/>
  <c r="AT17" i="90"/>
  <c r="AS17" i="90"/>
  <c r="AR17" i="90"/>
  <c r="AQ9" i="90"/>
  <c r="AQ55" i="90" s="1"/>
  <c r="AP9" i="90"/>
  <c r="AP55" i="90" s="1"/>
  <c r="AO48" i="90"/>
  <c r="AO47" i="90"/>
  <c r="AO46" i="90"/>
  <c r="AO44" i="90"/>
  <c r="AN48" i="90"/>
  <c r="AV53" i="90" s="1"/>
  <c r="AM47" i="90"/>
  <c r="AU53" i="90" s="1"/>
  <c r="AL46" i="90"/>
  <c r="AJ44" i="90"/>
  <c r="AR53" i="90" s="1"/>
  <c r="AI30" i="90"/>
  <c r="AI27" i="90"/>
  <c r="AI26" i="90"/>
  <c r="AH30" i="90"/>
  <c r="AH28" i="90"/>
  <c r="AG30" i="90"/>
  <c r="AG28" i="90"/>
  <c r="AF30" i="90"/>
  <c r="AF29" i="90"/>
  <c r="AF28" i="90"/>
  <c r="AF26" i="90"/>
  <c r="AE30" i="90"/>
  <c r="AE28" i="90"/>
  <c r="AE26" i="90"/>
  <c r="AD35" i="90"/>
  <c r="AD34" i="90"/>
  <c r="AD33" i="90"/>
  <c r="AD32" i="90"/>
  <c r="AD31" i="90"/>
  <c r="AC35" i="90"/>
  <c r="AB35" i="90"/>
  <c r="AB55" i="90" s="1"/>
  <c r="AA34" i="90"/>
  <c r="AA33" i="90"/>
  <c r="AA32" i="90"/>
  <c r="AA31" i="90"/>
  <c r="Z33" i="90"/>
  <c r="Z55" i="90" s="1"/>
  <c r="Y20" i="90"/>
  <c r="X20" i="90"/>
  <c r="W20" i="90"/>
  <c r="V20" i="90"/>
  <c r="U20" i="90"/>
  <c r="T25" i="90"/>
  <c r="T24" i="90"/>
  <c r="X53" i="90" s="1"/>
  <c r="T23" i="90"/>
  <c r="T22" i="90"/>
  <c r="T21" i="90"/>
  <c r="S25" i="90"/>
  <c r="S22" i="90"/>
  <c r="S21" i="90"/>
  <c r="R23" i="90"/>
  <c r="R55" i="90" s="1"/>
  <c r="P25" i="90"/>
  <c r="P55" i="90" s="1"/>
  <c r="O9" i="90"/>
  <c r="N9" i="90"/>
  <c r="N55" i="90" s="1"/>
  <c r="M19" i="90"/>
  <c r="M18" i="90"/>
  <c r="M17" i="90"/>
  <c r="M16" i="90"/>
  <c r="L19" i="90"/>
  <c r="L18" i="90"/>
  <c r="L17" i="90"/>
  <c r="L16" i="90"/>
  <c r="K19" i="90"/>
  <c r="K18" i="90"/>
  <c r="K17" i="90"/>
  <c r="K16" i="90"/>
  <c r="J19" i="90"/>
  <c r="J18" i="90"/>
  <c r="J17" i="90"/>
  <c r="J16" i="90"/>
  <c r="AY16" i="90" s="1"/>
  <c r="M9" i="90"/>
  <c r="L9" i="90"/>
  <c r="K9" i="90"/>
  <c r="J9" i="90"/>
  <c r="I13" i="90"/>
  <c r="M53" i="90" s="1"/>
  <c r="I12" i="90"/>
  <c r="I11" i="90"/>
  <c r="K53" i="90" s="1"/>
  <c r="I10" i="90"/>
  <c r="J53" i="90" s="1"/>
  <c r="AN14" i="84"/>
  <c r="AM14" i="84"/>
  <c r="AL15" i="84"/>
  <c r="O53" i="84" s="1"/>
  <c r="AQ9" i="84"/>
  <c r="AQ55" i="84" s="1"/>
  <c r="AP9" i="84"/>
  <c r="AP55" i="84" s="1"/>
  <c r="AY41" i="84"/>
  <c r="AO53" i="84"/>
  <c r="AY20" i="84"/>
  <c r="AV17" i="84"/>
  <c r="AU17" i="84"/>
  <c r="AT17" i="84"/>
  <c r="AS17" i="84"/>
  <c r="AR17" i="84"/>
  <c r="AV43" i="84"/>
  <c r="AV42" i="84"/>
  <c r="AU43" i="84"/>
  <c r="AT43" i="84"/>
  <c r="AS43" i="84"/>
  <c r="AR43" i="84"/>
  <c r="AR42" i="84"/>
  <c r="AV51" i="84"/>
  <c r="AU51" i="84"/>
  <c r="AS51" i="84"/>
  <c r="AR51" i="84"/>
  <c r="AO48" i="84"/>
  <c r="AO47" i="84"/>
  <c r="AU53" i="84" s="1"/>
  <c r="AO46" i="84"/>
  <c r="AO44" i="84"/>
  <c r="AN48" i="84"/>
  <c r="AN55" i="84" s="1"/>
  <c r="AM47" i="84"/>
  <c r="AL46" i="84"/>
  <c r="AK45" i="84"/>
  <c r="AK55" i="84" s="1"/>
  <c r="AJ44" i="84"/>
  <c r="AJ55" i="84" s="1"/>
  <c r="AI30" i="84"/>
  <c r="AI27" i="84"/>
  <c r="AI26" i="84"/>
  <c r="AH30" i="84"/>
  <c r="AH28" i="84"/>
  <c r="AG30" i="84"/>
  <c r="AG28" i="84"/>
  <c r="AF30" i="84"/>
  <c r="AF29" i="84"/>
  <c r="AF28" i="84"/>
  <c r="AF26" i="84"/>
  <c r="AE30" i="84"/>
  <c r="AE28" i="84"/>
  <c r="AE26" i="84"/>
  <c r="AD35" i="84"/>
  <c r="AD34" i="84"/>
  <c r="AD33" i="84"/>
  <c r="AD32" i="84"/>
  <c r="AD31" i="84"/>
  <c r="AC35" i="84"/>
  <c r="AC55" i="84" s="1"/>
  <c r="AB35" i="84"/>
  <c r="AA34" i="84"/>
  <c r="AA33" i="84"/>
  <c r="AA32" i="84"/>
  <c r="AA31" i="84"/>
  <c r="Z33" i="84"/>
  <c r="Z55" i="84" s="1"/>
  <c r="Y20" i="84"/>
  <c r="X20" i="84"/>
  <c r="X34" i="84" s="1"/>
  <c r="W20" i="84"/>
  <c r="V20" i="84"/>
  <c r="U20" i="84"/>
  <c r="T25" i="84"/>
  <c r="T24" i="84"/>
  <c r="X53" i="84" s="1"/>
  <c r="T23" i="84"/>
  <c r="T22" i="84"/>
  <c r="T21" i="84"/>
  <c r="S25" i="84"/>
  <c r="S22" i="84"/>
  <c r="S21" i="84"/>
  <c r="R23" i="84"/>
  <c r="R55" i="84" s="1"/>
  <c r="P25" i="84"/>
  <c r="P55" i="84" s="1"/>
  <c r="I51" i="84"/>
  <c r="AW53" i="84"/>
  <c r="M19" i="84"/>
  <c r="M18" i="84"/>
  <c r="M17" i="84"/>
  <c r="M16" i="84"/>
  <c r="L19" i="84"/>
  <c r="L18" i="84"/>
  <c r="L17" i="84"/>
  <c r="L16" i="84"/>
  <c r="K19" i="84"/>
  <c r="K18" i="84"/>
  <c r="K17" i="84"/>
  <c r="K16" i="84"/>
  <c r="J19" i="84"/>
  <c r="J18" i="84"/>
  <c r="R53" i="84" s="1"/>
  <c r="J17" i="84"/>
  <c r="J16" i="84"/>
  <c r="O9" i="84"/>
  <c r="O55" i="84" s="1"/>
  <c r="N9" i="84"/>
  <c r="N55" i="84" s="1"/>
  <c r="M9" i="84"/>
  <c r="L9" i="84"/>
  <c r="K9" i="84"/>
  <c r="J9" i="84"/>
  <c r="I13" i="84"/>
  <c r="M53" i="84"/>
  <c r="I12" i="84"/>
  <c r="L53" i="84" s="1"/>
  <c r="I11" i="84"/>
  <c r="I10" i="84"/>
  <c r="AN14" i="82"/>
  <c r="AM14" i="82"/>
  <c r="AL15" i="82"/>
  <c r="AV17" i="82"/>
  <c r="AU17" i="82"/>
  <c r="AT17" i="82"/>
  <c r="AS17" i="82"/>
  <c r="AR17" i="82"/>
  <c r="AY20" i="82"/>
  <c r="AV43" i="82"/>
  <c r="AV42" i="82"/>
  <c r="AU43" i="82"/>
  <c r="AT43" i="82"/>
  <c r="AS43" i="82"/>
  <c r="AR43" i="82"/>
  <c r="AR42" i="82"/>
  <c r="AY41" i="82"/>
  <c r="AO53" i="82" s="1"/>
  <c r="AV51" i="82"/>
  <c r="AU51" i="82"/>
  <c r="AS51" i="82"/>
  <c r="AR51" i="82"/>
  <c r="AQ9" i="82"/>
  <c r="AQ55" i="82" s="1"/>
  <c r="AP9" i="82"/>
  <c r="AP55" i="82" s="1"/>
  <c r="AO48" i="82"/>
  <c r="AO47" i="82"/>
  <c r="AO46" i="82"/>
  <c r="AO44" i="82"/>
  <c r="AN48" i="82"/>
  <c r="AV53" i="82" s="1"/>
  <c r="AM47" i="82"/>
  <c r="AU53" i="82" s="1"/>
  <c r="AL46" i="82"/>
  <c r="AK45" i="82"/>
  <c r="AK55" i="82" s="1"/>
  <c r="AJ44" i="82"/>
  <c r="AI30" i="82"/>
  <c r="AI27" i="82"/>
  <c r="AI26" i="82"/>
  <c r="AH30" i="82"/>
  <c r="AH28" i="82"/>
  <c r="AG30" i="82"/>
  <c r="AG28" i="82"/>
  <c r="AF30" i="82"/>
  <c r="AF29" i="82"/>
  <c r="AF28" i="82"/>
  <c r="AF26" i="82"/>
  <c r="AE30" i="82"/>
  <c r="AE28" i="82"/>
  <c r="AE26" i="82"/>
  <c r="AD35" i="82"/>
  <c r="AD34" i="82"/>
  <c r="AD33" i="82"/>
  <c r="AD32" i="82"/>
  <c r="AD31" i="82"/>
  <c r="AC35" i="82"/>
  <c r="AC55" i="82" s="1"/>
  <c r="AB35" i="82"/>
  <c r="AB55" i="82" s="1"/>
  <c r="AA34" i="82"/>
  <c r="AA33" i="82"/>
  <c r="AA32" i="82"/>
  <c r="AA31" i="82"/>
  <c r="Z33" i="82"/>
  <c r="Z55" i="82" s="1"/>
  <c r="Y20" i="82"/>
  <c r="X20" i="82"/>
  <c r="W20" i="82"/>
  <c r="V20" i="82"/>
  <c r="U20" i="82"/>
  <c r="T25" i="82"/>
  <c r="T24" i="82"/>
  <c r="X53" i="82" s="1"/>
  <c r="T23" i="82"/>
  <c r="T22" i="82"/>
  <c r="T21" i="82"/>
  <c r="S25" i="82"/>
  <c r="S22" i="82"/>
  <c r="S21" i="82"/>
  <c r="R23" i="82"/>
  <c r="R55" i="82" s="1"/>
  <c r="P25" i="82"/>
  <c r="P55" i="82" s="1"/>
  <c r="I51" i="82"/>
  <c r="AW53" i="82"/>
  <c r="M19" i="82"/>
  <c r="M18" i="82"/>
  <c r="M17" i="82"/>
  <c r="M16" i="82"/>
  <c r="L19" i="82"/>
  <c r="L18" i="82"/>
  <c r="L17" i="82"/>
  <c r="L16" i="82"/>
  <c r="K19" i="82"/>
  <c r="K18" i="82"/>
  <c r="K17" i="82"/>
  <c r="K16" i="82"/>
  <c r="J19" i="82"/>
  <c r="J18" i="82"/>
  <c r="R53" i="82" s="1"/>
  <c r="J17" i="82"/>
  <c r="J16" i="82"/>
  <c r="O9" i="82"/>
  <c r="O55" i="82" s="1"/>
  <c r="N9" i="82"/>
  <c r="N55" i="82" s="1"/>
  <c r="M9" i="82"/>
  <c r="L9" i="82"/>
  <c r="K9" i="82"/>
  <c r="J9" i="82"/>
  <c r="I13" i="82"/>
  <c r="M53" i="82" s="1"/>
  <c r="I12" i="82"/>
  <c r="L53" i="82" s="1"/>
  <c r="I11" i="82"/>
  <c r="K53" i="82" s="1"/>
  <c r="I10" i="82"/>
  <c r="AV43" i="83"/>
  <c r="AV42" i="83"/>
  <c r="AU43" i="83"/>
  <c r="AT43" i="83"/>
  <c r="AS43" i="83"/>
  <c r="AR43" i="83"/>
  <c r="AR42" i="83"/>
  <c r="AP53" i="83" s="1"/>
  <c r="AV51" i="83"/>
  <c r="AU51" i="83"/>
  <c r="AS51" i="83"/>
  <c r="AR51" i="83"/>
  <c r="AY41" i="83"/>
  <c r="AO53" i="83" s="1"/>
  <c r="AY20" i="83"/>
  <c r="AV17" i="83"/>
  <c r="AU17" i="83"/>
  <c r="AT17" i="83"/>
  <c r="AS17" i="83"/>
  <c r="AR17" i="83"/>
  <c r="AQ9" i="83"/>
  <c r="AQ55" i="83" s="1"/>
  <c r="AP9" i="83"/>
  <c r="AP55" i="83" s="1"/>
  <c r="AO48" i="83"/>
  <c r="AO47" i="83"/>
  <c r="AO46" i="83"/>
  <c r="AO44" i="83"/>
  <c r="AN48" i="83"/>
  <c r="AM47" i="83"/>
  <c r="AU53" i="83" s="1"/>
  <c r="AL46" i="83"/>
  <c r="AK45" i="83"/>
  <c r="AS53" i="83" s="1"/>
  <c r="AJ44" i="83"/>
  <c r="AJ55" i="83" s="1"/>
  <c r="AN14" i="83"/>
  <c r="AM14" i="83"/>
  <c r="AL15" i="83"/>
  <c r="O53" i="83" s="1"/>
  <c r="AI30" i="83"/>
  <c r="AI27" i="83"/>
  <c r="AI26" i="83"/>
  <c r="AH30" i="83"/>
  <c r="AH28" i="83"/>
  <c r="AG30" i="83"/>
  <c r="AG28" i="83"/>
  <c r="AF30" i="83"/>
  <c r="AF29" i="83"/>
  <c r="AF28" i="83"/>
  <c r="AF26" i="83"/>
  <c r="AE30" i="83"/>
  <c r="AE28" i="83"/>
  <c r="AE26" i="83"/>
  <c r="AD35" i="83"/>
  <c r="AD34" i="83"/>
  <c r="AD33" i="83"/>
  <c r="AD32" i="83"/>
  <c r="AD31" i="83"/>
  <c r="AC35" i="83"/>
  <c r="AC55" i="83"/>
  <c r="AB35" i="83"/>
  <c r="AB55" i="83" s="1"/>
  <c r="AA34" i="83"/>
  <c r="AA33" i="83"/>
  <c r="AA32" i="83"/>
  <c r="AA31" i="83"/>
  <c r="Z33" i="83"/>
  <c r="Z55" i="83" s="1"/>
  <c r="Y20" i="83"/>
  <c r="X20" i="83"/>
  <c r="W20" i="83"/>
  <c r="V20" i="83"/>
  <c r="U20" i="83"/>
  <c r="T25" i="83"/>
  <c r="T24" i="83"/>
  <c r="T23" i="83"/>
  <c r="W53" i="83" s="1"/>
  <c r="T22" i="83"/>
  <c r="T21" i="83"/>
  <c r="S25" i="83"/>
  <c r="S22" i="83"/>
  <c r="S21" i="83"/>
  <c r="R23" i="83"/>
  <c r="R55" i="83" s="1"/>
  <c r="P25" i="83"/>
  <c r="AW53" i="83"/>
  <c r="M19" i="83"/>
  <c r="M18" i="83"/>
  <c r="M17" i="83"/>
  <c r="M16" i="83"/>
  <c r="L19" i="83"/>
  <c r="L18" i="83"/>
  <c r="L17" i="83"/>
  <c r="L16" i="83"/>
  <c r="K19" i="83"/>
  <c r="K18" i="83"/>
  <c r="K55" i="83" s="1"/>
  <c r="K17" i="83"/>
  <c r="K16" i="83"/>
  <c r="J19" i="83"/>
  <c r="J18" i="83"/>
  <c r="J17" i="83"/>
  <c r="J16" i="83"/>
  <c r="O9" i="83"/>
  <c r="O55" i="83" s="1"/>
  <c r="N9" i="83"/>
  <c r="N55" i="83" s="1"/>
  <c r="M9" i="83"/>
  <c r="L9" i="83"/>
  <c r="K9" i="83"/>
  <c r="J9" i="83"/>
  <c r="I13" i="83"/>
  <c r="M53" i="83" s="1"/>
  <c r="I12" i="83"/>
  <c r="I11" i="83"/>
  <c r="K53" i="83" s="1"/>
  <c r="I10" i="83"/>
  <c r="J53" i="83" s="1"/>
  <c r="AN48" i="81"/>
  <c r="AM47" i="81"/>
  <c r="AL46" i="81"/>
  <c r="AJ44" i="81"/>
  <c r="AJ55" i="81" s="1"/>
  <c r="AV51" i="81"/>
  <c r="AU51" i="81"/>
  <c r="AS51" i="81"/>
  <c r="AR51" i="81"/>
  <c r="AO48" i="81"/>
  <c r="AO47" i="81"/>
  <c r="AU53" i="81" s="1"/>
  <c r="AO46" i="81"/>
  <c r="AO44" i="81"/>
  <c r="AV43" i="81"/>
  <c r="AV42" i="81"/>
  <c r="AU43" i="81"/>
  <c r="AT43" i="81"/>
  <c r="AS43" i="81"/>
  <c r="AR43" i="81"/>
  <c r="AR42" i="81"/>
  <c r="AY41" i="81"/>
  <c r="AO53" i="81" s="1"/>
  <c r="AY20" i="81"/>
  <c r="AV17" i="81"/>
  <c r="AV55" i="81" s="1"/>
  <c r="AU17" i="81"/>
  <c r="AT17" i="81"/>
  <c r="AS17" i="81"/>
  <c r="AR17" i="81"/>
  <c r="AQ9" i="81"/>
  <c r="AQ55" i="81" s="1"/>
  <c r="AP9" i="81"/>
  <c r="AP55" i="81" s="1"/>
  <c r="AN14" i="81"/>
  <c r="AM14" i="81"/>
  <c r="AL15" i="81"/>
  <c r="AI30" i="81"/>
  <c r="AI27" i="81"/>
  <c r="AI26" i="81"/>
  <c r="AH30" i="81"/>
  <c r="AH28" i="81"/>
  <c r="AG30" i="81"/>
  <c r="AG28" i="81"/>
  <c r="AF30" i="81"/>
  <c r="AF29" i="81"/>
  <c r="AF28" i="81"/>
  <c r="AF26" i="81"/>
  <c r="AE30" i="81"/>
  <c r="AE28" i="81"/>
  <c r="AE26" i="81"/>
  <c r="AD35" i="81"/>
  <c r="AD34" i="81"/>
  <c r="AD33" i="81"/>
  <c r="AD32" i="81"/>
  <c r="AD31" i="81"/>
  <c r="AC35" i="81"/>
  <c r="AB35" i="81"/>
  <c r="AA34" i="81"/>
  <c r="AA33" i="81"/>
  <c r="AA32" i="81"/>
  <c r="AA31" i="81"/>
  <c r="Z33" i="81"/>
  <c r="Z55" i="81" s="1"/>
  <c r="Y20" i="81"/>
  <c r="X20" i="81"/>
  <c r="W20" i="81"/>
  <c r="V20" i="81"/>
  <c r="U20" i="81"/>
  <c r="T25" i="81"/>
  <c r="T24" i="81"/>
  <c r="X53" i="81" s="1"/>
  <c r="T23" i="81"/>
  <c r="T22" i="81"/>
  <c r="T21" i="81"/>
  <c r="S25" i="81"/>
  <c r="S22" i="81"/>
  <c r="S21" i="81"/>
  <c r="R23" i="81"/>
  <c r="R55" i="81" s="1"/>
  <c r="P25" i="81"/>
  <c r="P55" i="81"/>
  <c r="I51" i="81"/>
  <c r="M19" i="81"/>
  <c r="M18" i="81"/>
  <c r="M17" i="81"/>
  <c r="M16" i="81"/>
  <c r="L19" i="81"/>
  <c r="L18" i="81"/>
  <c r="L17" i="81"/>
  <c r="L16" i="81"/>
  <c r="K19" i="81"/>
  <c r="K18" i="81"/>
  <c r="R53" i="81" s="1"/>
  <c r="K17" i="81"/>
  <c r="K16" i="81"/>
  <c r="J19" i="81"/>
  <c r="S53" i="81" s="1"/>
  <c r="J18" i="81"/>
  <c r="J17" i="81"/>
  <c r="J16" i="81"/>
  <c r="AY16" i="81" s="1"/>
  <c r="P53" i="81" s="1"/>
  <c r="I13" i="81"/>
  <c r="M53" i="81" s="1"/>
  <c r="I12" i="81"/>
  <c r="L53" i="81" s="1"/>
  <c r="I11" i="81"/>
  <c r="K53" i="81" s="1"/>
  <c r="I10" i="81"/>
  <c r="O9" i="81"/>
  <c r="O55" i="81" s="1"/>
  <c r="N9" i="81"/>
  <c r="N55" i="81" s="1"/>
  <c r="M9" i="81"/>
  <c r="L9" i="81"/>
  <c r="K9" i="81"/>
  <c r="J9" i="81"/>
  <c r="AN14" i="80"/>
  <c r="AM14" i="80"/>
  <c r="AL15" i="80"/>
  <c r="AQ9" i="80"/>
  <c r="AQ55" i="80" s="1"/>
  <c r="AP9" i="80"/>
  <c r="AP55" i="80" s="1"/>
  <c r="AV17" i="80"/>
  <c r="AU17" i="80"/>
  <c r="AT17" i="80"/>
  <c r="AS17" i="80"/>
  <c r="AR17" i="80"/>
  <c r="AY20" i="80"/>
  <c r="AY41" i="80"/>
  <c r="AO53" i="80" s="1"/>
  <c r="AV42" i="80"/>
  <c r="AV43" i="80"/>
  <c r="AU43" i="80"/>
  <c r="AT43" i="80"/>
  <c r="AS43" i="80"/>
  <c r="AR43" i="80"/>
  <c r="AR42" i="80"/>
  <c r="AV51" i="80"/>
  <c r="AU51" i="80"/>
  <c r="AS51" i="80"/>
  <c r="AR51" i="80"/>
  <c r="AO48" i="80"/>
  <c r="AO47" i="80"/>
  <c r="AO46" i="80"/>
  <c r="AO44" i="80"/>
  <c r="AN48" i="80"/>
  <c r="AM47" i="80"/>
  <c r="AU53" i="80" s="1"/>
  <c r="AL46" i="80"/>
  <c r="AT53" i="80" s="1"/>
  <c r="AK45" i="80"/>
  <c r="AJ44" i="80"/>
  <c r="AJ55" i="80" s="1"/>
  <c r="AI30" i="80"/>
  <c r="AI27" i="80"/>
  <c r="AI26" i="80"/>
  <c r="AH30" i="80"/>
  <c r="AH28" i="80"/>
  <c r="AG30" i="80"/>
  <c r="AG28" i="80"/>
  <c r="AF30" i="80"/>
  <c r="AF29" i="80"/>
  <c r="AF28" i="80"/>
  <c r="AF26" i="80"/>
  <c r="AE30" i="80"/>
  <c r="AE28" i="80"/>
  <c r="AE26" i="80"/>
  <c r="AD35" i="80"/>
  <c r="AD34" i="80"/>
  <c r="AD33" i="80"/>
  <c r="AD32" i="80"/>
  <c r="AD31" i="80"/>
  <c r="AC35" i="80"/>
  <c r="AC55" i="80" s="1"/>
  <c r="AB35" i="80"/>
  <c r="AB55" i="80" s="1"/>
  <c r="Z33" i="80"/>
  <c r="Z55" i="80" s="1"/>
  <c r="AA34" i="80"/>
  <c r="AA33" i="80"/>
  <c r="AA32" i="80"/>
  <c r="AA31" i="80"/>
  <c r="Y20" i="80"/>
  <c r="X20" i="80"/>
  <c r="X34" i="80" s="1"/>
  <c r="W20" i="80"/>
  <c r="V20" i="80"/>
  <c r="U20" i="80"/>
  <c r="T25" i="80"/>
  <c r="T24" i="80"/>
  <c r="X53" i="80" s="1"/>
  <c r="T23" i="80"/>
  <c r="T22" i="80"/>
  <c r="T21" i="80"/>
  <c r="S25" i="80"/>
  <c r="S22" i="80"/>
  <c r="V53" i="80" s="1"/>
  <c r="S21" i="80"/>
  <c r="R23" i="80"/>
  <c r="P25" i="80"/>
  <c r="O9" i="80"/>
  <c r="O55" i="80" s="1"/>
  <c r="N9" i="80"/>
  <c r="N55" i="80" s="1"/>
  <c r="I51" i="80"/>
  <c r="AW53" i="80"/>
  <c r="M19" i="80"/>
  <c r="M18" i="80"/>
  <c r="M17" i="80"/>
  <c r="M16" i="80"/>
  <c r="L19" i="80"/>
  <c r="L18" i="80"/>
  <c r="L17" i="80"/>
  <c r="L16" i="80"/>
  <c r="K19" i="80"/>
  <c r="K18" i="80"/>
  <c r="K17" i="80"/>
  <c r="K16" i="80"/>
  <c r="J19" i="80"/>
  <c r="J18" i="80"/>
  <c r="J17" i="80"/>
  <c r="J16" i="80"/>
  <c r="M9" i="80"/>
  <c r="L9" i="80"/>
  <c r="K9" i="80"/>
  <c r="J9" i="80"/>
  <c r="I13" i="80"/>
  <c r="M53" i="80" s="1"/>
  <c r="I12" i="80"/>
  <c r="L53" i="80" s="1"/>
  <c r="I11" i="80"/>
  <c r="K53" i="80" s="1"/>
  <c r="I10" i="80"/>
  <c r="AX53" i="90"/>
  <c r="AX53" i="82"/>
  <c r="AX53" i="83"/>
  <c r="AX57" i="83" s="1"/>
  <c r="AX53" i="81"/>
  <c r="AX53" i="80"/>
  <c r="AX53" i="97"/>
  <c r="AX57" i="97" s="1"/>
  <c r="AX55" i="90"/>
  <c r="Q55" i="90"/>
  <c r="L53" i="90"/>
  <c r="AX55" i="84"/>
  <c r="Q55" i="84"/>
  <c r="AX55" i="83"/>
  <c r="Q55" i="83"/>
  <c r="AX55" i="82"/>
  <c r="Q55" i="82"/>
  <c r="J53" i="82"/>
  <c r="AX55" i="81"/>
  <c r="Q55" i="81"/>
  <c r="AX55" i="80"/>
  <c r="Q55" i="80"/>
  <c r="AD32" i="79"/>
  <c r="AH30" i="79"/>
  <c r="AI30" i="79"/>
  <c r="AG30" i="79"/>
  <c r="AF30" i="79"/>
  <c r="AE30" i="79"/>
  <c r="AE28" i="79"/>
  <c r="AY20" i="79"/>
  <c r="AW53" i="79"/>
  <c r="AD33" i="79"/>
  <c r="AV51" i="79"/>
  <c r="AU51" i="79"/>
  <c r="AS51" i="79"/>
  <c r="AR51" i="79"/>
  <c r="AN48" i="79"/>
  <c r="AM47" i="79"/>
  <c r="AL46" i="79"/>
  <c r="AJ44" i="79"/>
  <c r="AJ55" i="79" s="1"/>
  <c r="AO48" i="79"/>
  <c r="AV53" i="79" s="1"/>
  <c r="AO47" i="79"/>
  <c r="AO46" i="79"/>
  <c r="AO44" i="79"/>
  <c r="AV43" i="79"/>
  <c r="AU43" i="79"/>
  <c r="AT43" i="79"/>
  <c r="AS43" i="79"/>
  <c r="AR43" i="79"/>
  <c r="AV42" i="79"/>
  <c r="AR42" i="79"/>
  <c r="AF29" i="79"/>
  <c r="AH28" i="79"/>
  <c r="AG28" i="79"/>
  <c r="AF28" i="79"/>
  <c r="AI27" i="79"/>
  <c r="AI26" i="79"/>
  <c r="AF26" i="79"/>
  <c r="AE26" i="79"/>
  <c r="AD35" i="79"/>
  <c r="AD34" i="79"/>
  <c r="AD31" i="79"/>
  <c r="AC35" i="79"/>
  <c r="AB35" i="79"/>
  <c r="AB55" i="79" s="1"/>
  <c r="AA34" i="79"/>
  <c r="AA33" i="79"/>
  <c r="AA32" i="79"/>
  <c r="AA31" i="79"/>
  <c r="Z33" i="79"/>
  <c r="Z55" i="79" s="1"/>
  <c r="AY41" i="79"/>
  <c r="AO53" i="79" s="1"/>
  <c r="AV17" i="79"/>
  <c r="AU17" i="79"/>
  <c r="AT17" i="79"/>
  <c r="AS17" i="79"/>
  <c r="AR17" i="79"/>
  <c r="AL15" i="79"/>
  <c r="AL55" i="79" s="1"/>
  <c r="AN14" i="79"/>
  <c r="AN55" i="79" s="1"/>
  <c r="AM14" i="79"/>
  <c r="P25" i="79"/>
  <c r="P55" i="79" s="1"/>
  <c r="R23" i="79"/>
  <c r="R55" i="79" s="1"/>
  <c r="S25" i="79"/>
  <c r="S22" i="79"/>
  <c r="S21" i="79"/>
  <c r="T25" i="79"/>
  <c r="T24" i="79"/>
  <c r="X53" i="79" s="1"/>
  <c r="T23" i="79"/>
  <c r="T22" i="79"/>
  <c r="T21" i="79"/>
  <c r="Y20" i="79"/>
  <c r="Y35" i="79" s="1"/>
  <c r="X20" i="79"/>
  <c r="W20" i="79"/>
  <c r="V20" i="79"/>
  <c r="U20" i="79"/>
  <c r="M19" i="79"/>
  <c r="L19" i="79"/>
  <c r="K19" i="79"/>
  <c r="J19" i="79"/>
  <c r="M18" i="79"/>
  <c r="L18" i="79"/>
  <c r="K18" i="79"/>
  <c r="J18" i="79"/>
  <c r="M17" i="79"/>
  <c r="L17" i="79"/>
  <c r="K17" i="79"/>
  <c r="J17" i="79"/>
  <c r="M16" i="79"/>
  <c r="L16" i="79"/>
  <c r="K16" i="79"/>
  <c r="J16" i="79"/>
  <c r="I51" i="79"/>
  <c r="AQ9" i="79"/>
  <c r="AQ55" i="79" s="1"/>
  <c r="AP9" i="79"/>
  <c r="AP55" i="79" s="1"/>
  <c r="O9" i="79"/>
  <c r="O55" i="79" s="1"/>
  <c r="N9" i="79"/>
  <c r="N55" i="79" s="1"/>
  <c r="M9" i="79"/>
  <c r="L9" i="79"/>
  <c r="K9" i="79"/>
  <c r="J9" i="79"/>
  <c r="I13" i="79"/>
  <c r="M53" i="79" s="1"/>
  <c r="I12" i="79"/>
  <c r="L53" i="79" s="1"/>
  <c r="I11" i="79"/>
  <c r="K53" i="79"/>
  <c r="I10" i="79"/>
  <c r="J53" i="79" s="1"/>
  <c r="AX55" i="79"/>
  <c r="Q55" i="79"/>
  <c r="X54" i="6"/>
  <c r="AZ67" i="6" s="1"/>
  <c r="AZ68" i="6" s="1"/>
  <c r="Y54" i="6"/>
  <c r="T54" i="6"/>
  <c r="S11" i="6"/>
  <c r="W11" i="6"/>
  <c r="AB11" i="6"/>
  <c r="AB66" i="6"/>
  <c r="AD11" i="6"/>
  <c r="AF11" i="6"/>
  <c r="AF66" i="6" s="1"/>
  <c r="AO11" i="6"/>
  <c r="AO66" i="6" s="1"/>
  <c r="AO68" i="6" s="1"/>
  <c r="AQ11" i="6"/>
  <c r="AQ66" i="6"/>
  <c r="I21" i="6"/>
  <c r="I25" i="6"/>
  <c r="W67" i="6" s="1"/>
  <c r="AM32" i="6"/>
  <c r="AM66" i="6" s="1"/>
  <c r="AM68" i="6" s="1"/>
  <c r="S35" i="6"/>
  <c r="W35" i="6"/>
  <c r="S36" i="6"/>
  <c r="W36" i="6"/>
  <c r="AH67" i="6" s="1"/>
  <c r="T37" i="6"/>
  <c r="T66" i="6" s="1"/>
  <c r="U37" i="6"/>
  <c r="U66" i="6" s="1"/>
  <c r="W37" i="6"/>
  <c r="AI67" i="6" s="1"/>
  <c r="S38" i="6"/>
  <c r="AJ40" i="6" s="1"/>
  <c r="AJ66" i="6" s="1"/>
  <c r="AL39" i="6"/>
  <c r="AL66" i="6" s="1"/>
  <c r="AQ39" i="6"/>
  <c r="AK67" i="6" s="1"/>
  <c r="AK40" i="6"/>
  <c r="AK66" i="6" s="1"/>
  <c r="I45" i="6"/>
  <c r="AQ67" i="6"/>
  <c r="AE47" i="6"/>
  <c r="AS67" i="6" s="1"/>
  <c r="AS68" i="6" s="1"/>
  <c r="AE51" i="6"/>
  <c r="AW67" i="6"/>
  <c r="AW68" i="6" s="1"/>
  <c r="J66" i="6"/>
  <c r="J68" i="6" s="1"/>
  <c r="K66" i="6"/>
  <c r="L66" i="6"/>
  <c r="M66" i="6"/>
  <c r="N66" i="6"/>
  <c r="N68" i="6" s="1"/>
  <c r="O66" i="6"/>
  <c r="P66" i="6"/>
  <c r="Q66" i="6"/>
  <c r="R66" i="6"/>
  <c r="R68" i="6" s="1"/>
  <c r="V66" i="6"/>
  <c r="V68" i="6" s="1"/>
  <c r="X66" i="6"/>
  <c r="X68" i="6" s="1"/>
  <c r="Y66" i="6"/>
  <c r="Y68" i="6" s="1"/>
  <c r="Z66" i="6"/>
  <c r="AA66" i="6"/>
  <c r="AC66" i="6"/>
  <c r="AE66" i="6"/>
  <c r="AN66" i="6"/>
  <c r="AN68" i="6" s="1"/>
  <c r="AP66" i="6"/>
  <c r="J67" i="6"/>
  <c r="K67" i="6"/>
  <c r="K68" i="6" s="1"/>
  <c r="L67" i="6"/>
  <c r="M67" i="6"/>
  <c r="N67" i="6"/>
  <c r="O67" i="6"/>
  <c r="O68" i="6" s="1"/>
  <c r="P67" i="6"/>
  <c r="P68" i="6" s="1"/>
  <c r="Q67" i="6"/>
  <c r="Q68" i="6" s="1"/>
  <c r="R67" i="6"/>
  <c r="T67" i="6"/>
  <c r="U67" i="6"/>
  <c r="V67" i="6"/>
  <c r="X67" i="6"/>
  <c r="Y67" i="6"/>
  <c r="Z67" i="6"/>
  <c r="Z68" i="6" s="1"/>
  <c r="AA67" i="6"/>
  <c r="AA68" i="6" s="1"/>
  <c r="AB67" i="6"/>
  <c r="AC67" i="6"/>
  <c r="AC68" i="6" s="1"/>
  <c r="AE67" i="6"/>
  <c r="AF67" i="6"/>
  <c r="AM67" i="6"/>
  <c r="AN67" i="6"/>
  <c r="AO67" i="6"/>
  <c r="AP67" i="6"/>
  <c r="AP68" i="6" s="1"/>
  <c r="S67" i="6"/>
  <c r="I66" i="6"/>
  <c r="AW53" i="81"/>
  <c r="J53" i="84"/>
  <c r="J53" i="80"/>
  <c r="BI68" i="6"/>
  <c r="L68" i="6"/>
  <c r="S37" i="6"/>
  <c r="S66" i="6"/>
  <c r="S68" i="6" s="1"/>
  <c r="AK45" i="81"/>
  <c r="AS53" i="81" s="1"/>
  <c r="AW51" i="84"/>
  <c r="AW55" i="84" s="1"/>
  <c r="X57" i="6"/>
  <c r="BC67" i="6"/>
  <c r="BC66" i="6"/>
  <c r="K89" i="77"/>
  <c r="AC55" i="90"/>
  <c r="D71" i="76"/>
  <c r="T55" i="6"/>
  <c r="BA67" i="6" s="1"/>
  <c r="BA68" i="6" s="1"/>
  <c r="BA66" i="6"/>
  <c r="G68" i="75"/>
  <c r="F105" i="76"/>
  <c r="K105" i="76"/>
  <c r="D26" i="75"/>
  <c r="D49" i="75"/>
  <c r="F26" i="75"/>
  <c r="C89" i="77"/>
  <c r="AT51" i="84" s="1"/>
  <c r="F89" i="77"/>
  <c r="AT51" i="81" s="1"/>
  <c r="F68" i="75"/>
  <c r="J53" i="96"/>
  <c r="AJ55" i="96"/>
  <c r="L53" i="83"/>
  <c r="AK45" i="90"/>
  <c r="AS53" i="97"/>
  <c r="F88" i="77"/>
  <c r="AW51" i="80"/>
  <c r="AW55" i="80" s="1"/>
  <c r="E88" i="77"/>
  <c r="E89" i="77"/>
  <c r="AT51" i="83" s="1"/>
  <c r="AW51" i="83"/>
  <c r="AW55" i="83" s="1"/>
  <c r="AW51" i="81"/>
  <c r="AW55" i="81" s="1"/>
  <c r="C88" i="77"/>
  <c r="H88" i="77"/>
  <c r="G89" i="77"/>
  <c r="AT51" i="80" s="1"/>
  <c r="C68" i="75"/>
  <c r="E68" i="75"/>
  <c r="AW51" i="90"/>
  <c r="AW55" i="90" s="1"/>
  <c r="D68" i="75"/>
  <c r="AW55" i="96"/>
  <c r="H89" i="77"/>
  <c r="AT51" i="79" s="1"/>
  <c r="H68" i="75"/>
  <c r="AX53" i="79"/>
  <c r="AX57" i="79" s="1"/>
  <c r="AK55" i="97"/>
  <c r="D89" i="77"/>
  <c r="AT51" i="82" s="1"/>
  <c r="AW51" i="82"/>
  <c r="AW55" i="82" s="1"/>
  <c r="D88" i="77"/>
  <c r="AS53" i="82"/>
  <c r="AP53" i="97"/>
  <c r="AU53" i="96"/>
  <c r="AK55" i="83"/>
  <c r="AR53" i="79"/>
  <c r="O53" i="81"/>
  <c r="V53" i="83"/>
  <c r="O53" i="80"/>
  <c r="P55" i="96"/>
  <c r="Y53" i="96"/>
  <c r="O53" i="79"/>
  <c r="U31" i="97"/>
  <c r="AC55" i="96"/>
  <c r="AY29" i="96"/>
  <c r="AC53" i="96" s="1"/>
  <c r="AC55" i="79"/>
  <c r="X53" i="96"/>
  <c r="X34" i="96"/>
  <c r="X55" i="96" s="1"/>
  <c r="X57" i="96" s="1"/>
  <c r="AX53" i="96"/>
  <c r="AX57" i="96" s="1"/>
  <c r="AY16" i="97"/>
  <c r="P57" i="81" l="1"/>
  <c r="Y53" i="90"/>
  <c r="AM55" i="97"/>
  <c r="X34" i="97"/>
  <c r="X55" i="97" s="1"/>
  <c r="V53" i="97"/>
  <c r="U53" i="96"/>
  <c r="AT53" i="83"/>
  <c r="AS55" i="84"/>
  <c r="AS53" i="79"/>
  <c r="AR53" i="97"/>
  <c r="AP53" i="81"/>
  <c r="AP57" i="81" s="1"/>
  <c r="AR55" i="97"/>
  <c r="AT51" i="90"/>
  <c r="AR55" i="83"/>
  <c r="G19" i="53"/>
  <c r="G20" i="53"/>
  <c r="G24" i="53"/>
  <c r="G26" i="53"/>
  <c r="AY16" i="83"/>
  <c r="P53" i="83" s="1"/>
  <c r="L55" i="81"/>
  <c r="S53" i="80"/>
  <c r="L55" i="79"/>
  <c r="R57" i="97"/>
  <c r="S57" i="96"/>
  <c r="R53" i="90"/>
  <c r="AM55" i="83"/>
  <c r="AY16" i="80"/>
  <c r="P53" i="80" s="1"/>
  <c r="AR53" i="80"/>
  <c r="U31" i="83"/>
  <c r="AE53" i="83" s="1"/>
  <c r="M55" i="82"/>
  <c r="U31" i="82"/>
  <c r="AT68" i="6"/>
  <c r="Y53" i="82"/>
  <c r="P55" i="83"/>
  <c r="W53" i="90"/>
  <c r="AJ67" i="6"/>
  <c r="AJ68" i="6" s="1"/>
  <c r="AX57" i="90"/>
  <c r="Y53" i="81"/>
  <c r="AT53" i="84"/>
  <c r="AY29" i="82"/>
  <c r="AC53" i="82" s="1"/>
  <c r="AC57" i="82" s="1"/>
  <c r="AH40" i="6"/>
  <c r="AH66" i="6" s="1"/>
  <c r="AH68" i="6" s="1"/>
  <c r="AF68" i="6"/>
  <c r="M55" i="80"/>
  <c r="K55" i="80"/>
  <c r="K57" i="80" s="1"/>
  <c r="T55" i="84"/>
  <c r="BK68" i="6"/>
  <c r="J55" i="97"/>
  <c r="J57" i="97" s="1"/>
  <c r="L55" i="97"/>
  <c r="L57" i="97" s="1"/>
  <c r="J55" i="96"/>
  <c r="J57" i="96" s="1"/>
  <c r="L55" i="96"/>
  <c r="L57" i="96" s="1"/>
  <c r="K57" i="83"/>
  <c r="AL55" i="96"/>
  <c r="BC68" i="6"/>
  <c r="U68" i="6"/>
  <c r="AB68" i="6"/>
  <c r="R53" i="79"/>
  <c r="AX57" i="80"/>
  <c r="V32" i="81"/>
  <c r="AF37" i="81" s="1"/>
  <c r="AK53" i="81" s="1"/>
  <c r="U53" i="90"/>
  <c r="AS55" i="90"/>
  <c r="X53" i="97"/>
  <c r="X57" i="97" s="1"/>
  <c r="AV53" i="97"/>
  <c r="AI40" i="6"/>
  <c r="AI66" i="6" s="1"/>
  <c r="AI68" i="6" s="1"/>
  <c r="T68" i="6"/>
  <c r="AX57" i="81"/>
  <c r="AR53" i="81"/>
  <c r="J55" i="82"/>
  <c r="J57" i="82" s="1"/>
  <c r="M55" i="96"/>
  <c r="M57" i="96" s="1"/>
  <c r="K55" i="96"/>
  <c r="K57" i="96" s="1"/>
  <c r="AY16" i="96"/>
  <c r="P53" i="96" s="1"/>
  <c r="P57" i="96" s="1"/>
  <c r="AD67" i="6"/>
  <c r="AQ68" i="6"/>
  <c r="AY29" i="84"/>
  <c r="AC53" i="84" s="1"/>
  <c r="AE68" i="6"/>
  <c r="AK68" i="6"/>
  <c r="V53" i="79"/>
  <c r="AX57" i="82"/>
  <c r="O57" i="80"/>
  <c r="AV53" i="80"/>
  <c r="J55" i="83"/>
  <c r="Y35" i="83"/>
  <c r="Y55" i="83" s="1"/>
  <c r="AV53" i="83"/>
  <c r="L55" i="82"/>
  <c r="L57" i="82" s="1"/>
  <c r="S53" i="82"/>
  <c r="BD68" i="6"/>
  <c r="I53" i="90"/>
  <c r="S55" i="90"/>
  <c r="V32" i="90"/>
  <c r="AF53" i="90" s="1"/>
  <c r="AV55" i="90"/>
  <c r="AV57" i="90" s="1"/>
  <c r="K55" i="90"/>
  <c r="F82" i="53"/>
  <c r="G82" i="53" s="1"/>
  <c r="F83" i="53"/>
  <c r="G83" i="53" s="1"/>
  <c r="G53" i="53"/>
  <c r="G49" i="53"/>
  <c r="G65" i="53"/>
  <c r="G35" i="53"/>
  <c r="G39" i="53"/>
  <c r="G68" i="53"/>
  <c r="G66" i="53"/>
  <c r="G51" i="53"/>
  <c r="G33" i="53"/>
  <c r="G40" i="53"/>
  <c r="G50" i="53"/>
  <c r="F80" i="53"/>
  <c r="G80" i="53" s="1"/>
  <c r="F77" i="53"/>
  <c r="G77" i="53" s="1"/>
  <c r="G36" i="53"/>
  <c r="G63" i="53"/>
  <c r="G67" i="53"/>
  <c r="G69" i="53"/>
  <c r="G64" i="53"/>
  <c r="G62" i="53"/>
  <c r="G37" i="53"/>
  <c r="F81" i="53"/>
  <c r="G81" i="53" s="1"/>
  <c r="F79" i="53"/>
  <c r="G79" i="53" s="1"/>
  <c r="F78" i="53"/>
  <c r="G78" i="53" s="1"/>
  <c r="F76" i="53"/>
  <c r="G76" i="53" s="1"/>
  <c r="G34" i="53"/>
  <c r="G48" i="53"/>
  <c r="G23" i="53"/>
  <c r="G52" i="53"/>
  <c r="G55" i="53"/>
  <c r="G38" i="53"/>
  <c r="G21" i="53"/>
  <c r="G25" i="53"/>
  <c r="O55" i="90"/>
  <c r="I53" i="97"/>
  <c r="I55" i="97"/>
  <c r="O57" i="81"/>
  <c r="AP57" i="97"/>
  <c r="I55" i="90"/>
  <c r="O57" i="79"/>
  <c r="I55" i="83"/>
  <c r="Y53" i="84"/>
  <c r="AC57" i="96"/>
  <c r="AY16" i="84"/>
  <c r="P53" i="84" s="1"/>
  <c r="P57" i="84" s="1"/>
  <c r="AN55" i="81"/>
  <c r="S55" i="83"/>
  <c r="AC57" i="84"/>
  <c r="N53" i="79"/>
  <c r="Y53" i="80"/>
  <c r="Y35" i="90"/>
  <c r="N53" i="90"/>
  <c r="N57" i="90" s="1"/>
  <c r="AY28" i="96"/>
  <c r="AB53" i="96" s="1"/>
  <c r="AB57" i="96" s="1"/>
  <c r="AH53" i="84"/>
  <c r="X34" i="81"/>
  <c r="AH53" i="81" s="1"/>
  <c r="X34" i="90"/>
  <c r="AH39" i="90" s="1"/>
  <c r="AH55" i="90" s="1"/>
  <c r="O53" i="96"/>
  <c r="O57" i="96" s="1"/>
  <c r="W53" i="79"/>
  <c r="W53" i="82"/>
  <c r="W53" i="84"/>
  <c r="AY26" i="79"/>
  <c r="AY28" i="80"/>
  <c r="AB53" i="80" s="1"/>
  <c r="AB57" i="80" s="1"/>
  <c r="O57" i="83"/>
  <c r="AY27" i="83"/>
  <c r="AA53" i="83" s="1"/>
  <c r="AY28" i="83"/>
  <c r="AB53" i="83" s="1"/>
  <c r="AB57" i="83" s="1"/>
  <c r="W33" i="82"/>
  <c r="AY26" i="90"/>
  <c r="AY28" i="90"/>
  <c r="AB53" i="90" s="1"/>
  <c r="AB57" i="90" s="1"/>
  <c r="AY26" i="82"/>
  <c r="Z53" i="82" s="1"/>
  <c r="Z57" i="82" s="1"/>
  <c r="V55" i="79"/>
  <c r="V57" i="79" s="1"/>
  <c r="V32" i="79"/>
  <c r="AY29" i="81"/>
  <c r="AC53" i="81" s="1"/>
  <c r="AY29" i="83"/>
  <c r="AC53" i="83" s="1"/>
  <c r="AC57" i="83" s="1"/>
  <c r="AD55" i="84"/>
  <c r="AD55" i="97"/>
  <c r="AY29" i="90"/>
  <c r="AC53" i="90" s="1"/>
  <c r="AC57" i="90" s="1"/>
  <c r="AY26" i="97"/>
  <c r="Z53" i="97" s="1"/>
  <c r="AY28" i="97"/>
  <c r="AB53" i="97" s="1"/>
  <c r="AB57" i="97" s="1"/>
  <c r="AY27" i="96"/>
  <c r="AA53" i="96" s="1"/>
  <c r="S55" i="80"/>
  <c r="S57" i="80" s="1"/>
  <c r="AA55" i="90"/>
  <c r="AU55" i="81"/>
  <c r="AU53" i="79"/>
  <c r="AV55" i="82"/>
  <c r="AV57" i="82" s="1"/>
  <c r="AN55" i="97"/>
  <c r="AV55" i="97"/>
  <c r="AP53" i="96"/>
  <c r="AP57" i="96" s="1"/>
  <c r="AL55" i="80"/>
  <c r="AO55" i="90"/>
  <c r="AO57" i="90" s="1"/>
  <c r="AS55" i="96"/>
  <c r="AS57" i="96" s="1"/>
  <c r="AS55" i="83"/>
  <c r="AS57" i="83" s="1"/>
  <c r="AS55" i="81"/>
  <c r="AS57" i="81" s="1"/>
  <c r="AR57" i="97"/>
  <c r="AO55" i="97"/>
  <c r="AO57" i="97" s="1"/>
  <c r="Q53" i="97"/>
  <c r="Q57" i="97" s="1"/>
  <c r="AR55" i="96"/>
  <c r="AP53" i="79"/>
  <c r="AP57" i="79" s="1"/>
  <c r="AR53" i="84"/>
  <c r="AS55" i="79"/>
  <c r="T53" i="84"/>
  <c r="T57" i="84" s="1"/>
  <c r="AW57" i="79"/>
  <c r="AW57" i="82"/>
  <c r="I53" i="79"/>
  <c r="I53" i="80"/>
  <c r="O57" i="84"/>
  <c r="N57" i="79"/>
  <c r="AW57" i="83"/>
  <c r="AY53" i="82"/>
  <c r="AP57" i="90"/>
  <c r="I55" i="96"/>
  <c r="I53" i="83"/>
  <c r="I55" i="82"/>
  <c r="AM55" i="79"/>
  <c r="AL55" i="83"/>
  <c r="AR53" i="96"/>
  <c r="AV53" i="81"/>
  <c r="AV57" i="81" s="1"/>
  <c r="AY53" i="79"/>
  <c r="AW57" i="81"/>
  <c r="AO55" i="83"/>
  <c r="AO57" i="83" s="1"/>
  <c r="AP53" i="84"/>
  <c r="AP57" i="84" s="1"/>
  <c r="AN55" i="90"/>
  <c r="AJ55" i="90"/>
  <c r="AO55" i="79"/>
  <c r="AO57" i="79" s="1"/>
  <c r="AR55" i="79"/>
  <c r="AR57" i="79" s="1"/>
  <c r="AO55" i="80"/>
  <c r="AO57" i="80" s="1"/>
  <c r="AP53" i="80"/>
  <c r="AP57" i="80" s="1"/>
  <c r="Q53" i="80"/>
  <c r="Q57" i="80" s="1"/>
  <c r="AV55" i="80"/>
  <c r="AV57" i="80" s="1"/>
  <c r="AO55" i="81"/>
  <c r="AO57" i="81" s="1"/>
  <c r="AT53" i="90"/>
  <c r="Q53" i="90"/>
  <c r="Q57" i="90" s="1"/>
  <c r="AS53" i="84"/>
  <c r="AS55" i="82"/>
  <c r="AS57" i="82" s="1"/>
  <c r="AP53" i="82"/>
  <c r="AP57" i="82" s="1"/>
  <c r="AR55" i="82"/>
  <c r="AW57" i="84"/>
  <c r="AO55" i="84"/>
  <c r="AO57" i="84" s="1"/>
  <c r="AQ53" i="84"/>
  <c r="AQ57" i="84" s="1"/>
  <c r="AR55" i="84"/>
  <c r="AR57" i="84" s="1"/>
  <c r="AV55" i="84"/>
  <c r="AT55" i="79"/>
  <c r="AL55" i="97"/>
  <c r="AT55" i="84"/>
  <c r="AT57" i="84" s="1"/>
  <c r="AK55" i="81"/>
  <c r="AM55" i="90"/>
  <c r="AS57" i="79"/>
  <c r="AM55" i="82"/>
  <c r="AT53" i="79"/>
  <c r="AV53" i="84"/>
  <c r="Q53" i="84"/>
  <c r="Q57" i="84" s="1"/>
  <c r="AU55" i="90"/>
  <c r="AU57" i="90" s="1"/>
  <c r="AK55" i="96"/>
  <c r="AY53" i="96"/>
  <c r="AW57" i="96"/>
  <c r="AM55" i="80"/>
  <c r="AR55" i="80"/>
  <c r="AR57" i="80" s="1"/>
  <c r="AY53" i="80"/>
  <c r="AW57" i="80"/>
  <c r="AV57" i="97"/>
  <c r="AS55" i="97"/>
  <c r="AS57" i="97" s="1"/>
  <c r="AV55" i="96"/>
  <c r="AV57" i="96" s="1"/>
  <c r="AU57" i="81"/>
  <c r="AR53" i="83"/>
  <c r="AR57" i="83" s="1"/>
  <c r="AU55" i="80"/>
  <c r="AU57" i="80" s="1"/>
  <c r="AN55" i="80"/>
  <c r="AU55" i="82"/>
  <c r="AU57" i="82" s="1"/>
  <c r="AN55" i="82"/>
  <c r="Y55" i="90"/>
  <c r="Y57" i="90" s="1"/>
  <c r="AI40" i="90"/>
  <c r="AI53" i="90"/>
  <c r="W55" i="82"/>
  <c r="W57" i="82" s="1"/>
  <c r="AG53" i="82"/>
  <c r="AH53" i="96"/>
  <c r="AH39" i="84"/>
  <c r="X34" i="82"/>
  <c r="AA55" i="96"/>
  <c r="N53" i="97"/>
  <c r="N57" i="97" s="1"/>
  <c r="P57" i="83"/>
  <c r="N53" i="80"/>
  <c r="N57" i="80" s="1"/>
  <c r="AC55" i="81"/>
  <c r="AY29" i="80"/>
  <c r="AC53" i="80" s="1"/>
  <c r="AC57" i="80" s="1"/>
  <c r="T53" i="80"/>
  <c r="Y35" i="81"/>
  <c r="AI40" i="81" s="1"/>
  <c r="AN53" i="81" s="1"/>
  <c r="AN57" i="81" s="1"/>
  <c r="AY30" i="84"/>
  <c r="AD53" i="84" s="1"/>
  <c r="AL55" i="84"/>
  <c r="V53" i="90"/>
  <c r="Y35" i="80"/>
  <c r="Y55" i="80" s="1"/>
  <c r="Y57" i="80" s="1"/>
  <c r="U53" i="84"/>
  <c r="AE53" i="82"/>
  <c r="Y53" i="83"/>
  <c r="Y57" i="83" s="1"/>
  <c r="N53" i="82"/>
  <c r="N57" i="82" s="1"/>
  <c r="V32" i="83"/>
  <c r="V55" i="83" s="1"/>
  <c r="V57" i="83" s="1"/>
  <c r="T55" i="82"/>
  <c r="T53" i="82"/>
  <c r="AY28" i="82"/>
  <c r="AB53" i="82" s="1"/>
  <c r="AB57" i="82" s="1"/>
  <c r="W33" i="84"/>
  <c r="AG53" i="84" s="1"/>
  <c r="U31" i="84"/>
  <c r="U55" i="84" s="1"/>
  <c r="AY27" i="90"/>
  <c r="Y53" i="79"/>
  <c r="X55" i="84"/>
  <c r="X57" i="84" s="1"/>
  <c r="P55" i="80"/>
  <c r="T53" i="79"/>
  <c r="AY28" i="79"/>
  <c r="AB53" i="79" s="1"/>
  <c r="AB57" i="79" s="1"/>
  <c r="R57" i="81"/>
  <c r="AA55" i="83"/>
  <c r="R57" i="82"/>
  <c r="R55" i="80"/>
  <c r="W33" i="80"/>
  <c r="W53" i="80"/>
  <c r="T55" i="80"/>
  <c r="U53" i="80"/>
  <c r="AD55" i="80"/>
  <c r="AY30" i="80"/>
  <c r="AD53" i="80" s="1"/>
  <c r="U53" i="81"/>
  <c r="S55" i="81"/>
  <c r="U31" i="81"/>
  <c r="U55" i="81" s="1"/>
  <c r="AD55" i="81"/>
  <c r="AY30" i="81"/>
  <c r="AD53" i="81" s="1"/>
  <c r="AY26" i="81"/>
  <c r="Z53" i="81" s="1"/>
  <c r="Z57" i="81" s="1"/>
  <c r="AB55" i="84"/>
  <c r="AY28" i="84"/>
  <c r="AB53" i="84" s="1"/>
  <c r="AB57" i="84" s="1"/>
  <c r="W53" i="96"/>
  <c r="R55" i="96"/>
  <c r="R57" i="96" s="1"/>
  <c r="V32" i="96"/>
  <c r="V53" i="96"/>
  <c r="T55" i="96"/>
  <c r="T53" i="96"/>
  <c r="U31" i="96"/>
  <c r="Y35" i="96"/>
  <c r="AY30" i="96"/>
  <c r="AD53" i="96" s="1"/>
  <c r="AD55" i="96"/>
  <c r="AY26" i="96"/>
  <c r="Z53" i="96" s="1"/>
  <c r="Z57" i="96" s="1"/>
  <c r="AM53" i="90"/>
  <c r="T53" i="81"/>
  <c r="V32" i="80"/>
  <c r="AF53" i="80" s="1"/>
  <c r="U31" i="80"/>
  <c r="AY30" i="97"/>
  <c r="AD53" i="97" s="1"/>
  <c r="AD57" i="97" s="1"/>
  <c r="S55" i="82"/>
  <c r="U53" i="82"/>
  <c r="Y35" i="82"/>
  <c r="AA55" i="82"/>
  <c r="AG38" i="82"/>
  <c r="AL53" i="82" s="1"/>
  <c r="AY27" i="82"/>
  <c r="AA53" i="82" s="1"/>
  <c r="AY30" i="82"/>
  <c r="AD53" i="82" s="1"/>
  <c r="AD55" i="82"/>
  <c r="AL55" i="82"/>
  <c r="O53" i="82"/>
  <c r="O57" i="82" s="1"/>
  <c r="V53" i="84"/>
  <c r="S55" i="84"/>
  <c r="V32" i="84"/>
  <c r="AE53" i="84"/>
  <c r="AE36" i="84"/>
  <c r="AJ53" i="84" s="1"/>
  <c r="AJ57" i="84" s="1"/>
  <c r="Y35" i="84"/>
  <c r="AI40" i="84" s="1"/>
  <c r="AA55" i="84"/>
  <c r="AY27" i="84"/>
  <c r="AA53" i="84" s="1"/>
  <c r="AD55" i="90"/>
  <c r="AY30" i="90"/>
  <c r="AD53" i="90" s="1"/>
  <c r="Z53" i="90"/>
  <c r="Z57" i="90" s="1"/>
  <c r="O53" i="90"/>
  <c r="O57" i="90" s="1"/>
  <c r="AL55" i="90"/>
  <c r="Z55" i="97"/>
  <c r="V55" i="81"/>
  <c r="AY26" i="84"/>
  <c r="Z53" i="84" s="1"/>
  <c r="Z57" i="84" s="1"/>
  <c r="AH39" i="97"/>
  <c r="S55" i="79"/>
  <c r="U53" i="79"/>
  <c r="AY29" i="79"/>
  <c r="AC53" i="79" s="1"/>
  <c r="AC57" i="79" s="1"/>
  <c r="AI53" i="79"/>
  <c r="Z53" i="79"/>
  <c r="Z57" i="79" s="1"/>
  <c r="AY30" i="79"/>
  <c r="AD53" i="79" s="1"/>
  <c r="X53" i="83"/>
  <c r="X34" i="83"/>
  <c r="T53" i="83"/>
  <c r="W33" i="83"/>
  <c r="AD55" i="83"/>
  <c r="AF53" i="83"/>
  <c r="AF37" i="83"/>
  <c r="AK53" i="83" s="1"/>
  <c r="AK57" i="83" s="1"/>
  <c r="AY26" i="83"/>
  <c r="Z53" i="83" s="1"/>
  <c r="Z57" i="83" s="1"/>
  <c r="AN55" i="83"/>
  <c r="N53" i="83"/>
  <c r="N57" i="83" s="1"/>
  <c r="W33" i="90"/>
  <c r="W55" i="90" s="1"/>
  <c r="W57" i="90" s="1"/>
  <c r="T53" i="90"/>
  <c r="AH53" i="80"/>
  <c r="X55" i="80"/>
  <c r="X57" i="80" s="1"/>
  <c r="AA55" i="80"/>
  <c r="AY27" i="80"/>
  <c r="AA53" i="80" s="1"/>
  <c r="T55" i="81"/>
  <c r="V53" i="81"/>
  <c r="AY27" i="81"/>
  <c r="AA53" i="81" s="1"/>
  <c r="AA55" i="81"/>
  <c r="Y53" i="97"/>
  <c r="S55" i="97"/>
  <c r="Y35" i="97"/>
  <c r="W33" i="97"/>
  <c r="AG38" i="97" s="1"/>
  <c r="W53" i="97"/>
  <c r="V32" i="97"/>
  <c r="T53" i="97"/>
  <c r="AH53" i="97"/>
  <c r="AA55" i="97"/>
  <c r="AY27" i="97"/>
  <c r="AA53" i="97" s="1"/>
  <c r="AH39" i="96"/>
  <c r="AM53" i="96" s="1"/>
  <c r="T55" i="97"/>
  <c r="W33" i="96"/>
  <c r="U55" i="82"/>
  <c r="AH39" i="80"/>
  <c r="AE36" i="82"/>
  <c r="AF53" i="79"/>
  <c r="AF37" i="79"/>
  <c r="U55" i="97"/>
  <c r="U57" i="97" s="1"/>
  <c r="AE36" i="97"/>
  <c r="AE53" i="97"/>
  <c r="AH39" i="81"/>
  <c r="X34" i="79"/>
  <c r="U31" i="79"/>
  <c r="AE53" i="79" s="1"/>
  <c r="U55" i="83"/>
  <c r="AE36" i="83"/>
  <c r="T55" i="83"/>
  <c r="U53" i="83"/>
  <c r="T55" i="90"/>
  <c r="U31" i="90"/>
  <c r="R57" i="79"/>
  <c r="V53" i="82"/>
  <c r="R57" i="84"/>
  <c r="R57" i="90"/>
  <c r="AY27" i="79"/>
  <c r="AA53" i="79" s="1"/>
  <c r="AD55" i="79"/>
  <c r="AY28" i="81"/>
  <c r="AB53" i="81" s="1"/>
  <c r="AY30" i="83"/>
  <c r="AD53" i="83" s="1"/>
  <c r="L55" i="84"/>
  <c r="L57" i="84" s="1"/>
  <c r="M55" i="84"/>
  <c r="M57" i="84" s="1"/>
  <c r="J55" i="84"/>
  <c r="J57" i="84" s="1"/>
  <c r="K55" i="84"/>
  <c r="I53" i="82"/>
  <c r="M57" i="82"/>
  <c r="AY16" i="82"/>
  <c r="P53" i="82" s="1"/>
  <c r="P57" i="82" s="1"/>
  <c r="J57" i="83"/>
  <c r="R53" i="83"/>
  <c r="R57" i="83" s="1"/>
  <c r="M55" i="83"/>
  <c r="M57" i="83" s="1"/>
  <c r="Q53" i="83"/>
  <c r="Q57" i="83" s="1"/>
  <c r="M55" i="81"/>
  <c r="M57" i="81" s="1"/>
  <c r="J55" i="81"/>
  <c r="S57" i="81"/>
  <c r="I53" i="81"/>
  <c r="I55" i="80"/>
  <c r="J55" i="80"/>
  <c r="J57" i="80" s="1"/>
  <c r="L57" i="79"/>
  <c r="J55" i="79"/>
  <c r="J57" i="79" s="1"/>
  <c r="I55" i="79"/>
  <c r="S53" i="97"/>
  <c r="M55" i="97"/>
  <c r="M57" i="97" s="1"/>
  <c r="I53" i="96"/>
  <c r="M55" i="90"/>
  <c r="M57" i="90" s="1"/>
  <c r="J55" i="90"/>
  <c r="J57" i="90" s="1"/>
  <c r="L55" i="90"/>
  <c r="L57" i="90" s="1"/>
  <c r="AN53" i="84"/>
  <c r="AN57" i="84" s="1"/>
  <c r="AI55" i="84"/>
  <c r="AI53" i="84"/>
  <c r="V55" i="90"/>
  <c r="AY53" i="81"/>
  <c r="AT55" i="81"/>
  <c r="W55" i="83"/>
  <c r="W57" i="83" s="1"/>
  <c r="K53" i="84"/>
  <c r="K57" i="84" s="1"/>
  <c r="I55" i="84"/>
  <c r="P53" i="90"/>
  <c r="P57" i="90" s="1"/>
  <c r="AG38" i="84"/>
  <c r="AG40" i="6"/>
  <c r="W66" i="6"/>
  <c r="W68" i="6" s="1"/>
  <c r="AG67" i="6"/>
  <c r="M55" i="79"/>
  <c r="M57" i="79" s="1"/>
  <c r="S53" i="79"/>
  <c r="W33" i="79"/>
  <c r="T55" i="79"/>
  <c r="AU55" i="79"/>
  <c r="AU57" i="79" s="1"/>
  <c r="Q53" i="79"/>
  <c r="Q57" i="79" s="1"/>
  <c r="R53" i="80"/>
  <c r="L55" i="80"/>
  <c r="L57" i="80" s="1"/>
  <c r="P53" i="97"/>
  <c r="P57" i="97" s="1"/>
  <c r="Y55" i="79"/>
  <c r="Y57" i="79" s="1"/>
  <c r="AI40" i="79"/>
  <c r="G22" i="53"/>
  <c r="W33" i="81"/>
  <c r="W53" i="81"/>
  <c r="AT55" i="83"/>
  <c r="AT57" i="83" s="1"/>
  <c r="AY53" i="83"/>
  <c r="AW57" i="97"/>
  <c r="AT55" i="97"/>
  <c r="AT57" i="97" s="1"/>
  <c r="AY53" i="97"/>
  <c r="AA55" i="79"/>
  <c r="AA57" i="79" s="1"/>
  <c r="AT55" i="80"/>
  <c r="AT57" i="80" s="1"/>
  <c r="AT55" i="90"/>
  <c r="AY53" i="90"/>
  <c r="M68" i="6"/>
  <c r="I67" i="6"/>
  <c r="I68" i="6" s="1"/>
  <c r="AD66" i="6"/>
  <c r="AD68" i="6" s="1"/>
  <c r="AY16" i="79"/>
  <c r="K55" i="79"/>
  <c r="K57" i="79" s="1"/>
  <c r="K57" i="90"/>
  <c r="AQ53" i="80"/>
  <c r="AQ57" i="80" s="1"/>
  <c r="AS55" i="80"/>
  <c r="AR55" i="81"/>
  <c r="AR57" i="81" s="1"/>
  <c r="AQ53" i="81"/>
  <c r="AQ57" i="81" s="1"/>
  <c r="AL55" i="81"/>
  <c r="AT53" i="81"/>
  <c r="K55" i="82"/>
  <c r="K57" i="82" s="1"/>
  <c r="Q53" i="82"/>
  <c r="Q57" i="82" s="1"/>
  <c r="AT53" i="82"/>
  <c r="AO55" i="82"/>
  <c r="AO57" i="82" s="1"/>
  <c r="AT55" i="82"/>
  <c r="AQ53" i="82"/>
  <c r="AQ57" i="82" s="1"/>
  <c r="AI53" i="83"/>
  <c r="AP57" i="83"/>
  <c r="AS53" i="90"/>
  <c r="AS57" i="90" s="1"/>
  <c r="AK55" i="90"/>
  <c r="AY26" i="80"/>
  <c r="AS53" i="80"/>
  <c r="AK55" i="80"/>
  <c r="AR53" i="82"/>
  <c r="AJ55" i="82"/>
  <c r="BB66" i="6"/>
  <c r="X56" i="6"/>
  <c r="BB67" i="6" s="1"/>
  <c r="AU55" i="96"/>
  <c r="AU57" i="96" s="1"/>
  <c r="Q53" i="96"/>
  <c r="Q57" i="96" s="1"/>
  <c r="AT55" i="96"/>
  <c r="AT57" i="96" s="1"/>
  <c r="AQ53" i="96"/>
  <c r="AQ57" i="96" s="1"/>
  <c r="S53" i="90"/>
  <c r="S57" i="90" s="1"/>
  <c r="N53" i="96"/>
  <c r="N57" i="96" s="1"/>
  <c r="AM55" i="96"/>
  <c r="AM57" i="96" s="1"/>
  <c r="J53" i="81"/>
  <c r="J57" i="81" s="1"/>
  <c r="I55" i="81"/>
  <c r="S53" i="83"/>
  <c r="L55" i="83"/>
  <c r="L57" i="83" s="1"/>
  <c r="V32" i="82"/>
  <c r="V55" i="82" s="1"/>
  <c r="N53" i="84"/>
  <c r="N57" i="84" s="1"/>
  <c r="AM55" i="84"/>
  <c r="BF68" i="6"/>
  <c r="AY29" i="97"/>
  <c r="AC53" i="97" s="1"/>
  <c r="AC57" i="97" s="1"/>
  <c r="AU55" i="97"/>
  <c r="AU57" i="97" s="1"/>
  <c r="AQ53" i="97"/>
  <c r="AQ57" i="97" s="1"/>
  <c r="AN55" i="96"/>
  <c r="AV55" i="79"/>
  <c r="AV57" i="79" s="1"/>
  <c r="AQ53" i="79"/>
  <c r="AQ57" i="79" s="1"/>
  <c r="AM55" i="81"/>
  <c r="N53" i="81"/>
  <c r="N57" i="81" s="1"/>
  <c r="AV55" i="83"/>
  <c r="AV57" i="83" s="1"/>
  <c r="AQ53" i="83"/>
  <c r="AQ57" i="83" s="1"/>
  <c r="AY53" i="84"/>
  <c r="AU55" i="84"/>
  <c r="AU57" i="84" s="1"/>
  <c r="AQ53" i="90"/>
  <c r="AQ57" i="90" s="1"/>
  <c r="AR55" i="90"/>
  <c r="AR57" i="90" s="1"/>
  <c r="AW57" i="90"/>
  <c r="M57" i="80"/>
  <c r="K55" i="81"/>
  <c r="K57" i="81" s="1"/>
  <c r="L57" i="81"/>
  <c r="Q53" i="81"/>
  <c r="Q57" i="81" s="1"/>
  <c r="AU55" i="83"/>
  <c r="AU57" i="83" s="1"/>
  <c r="S53" i="84"/>
  <c r="AO57" i="96"/>
  <c r="G54" i="53"/>
  <c r="AB55" i="81"/>
  <c r="AD57" i="84" l="1"/>
  <c r="P57" i="80"/>
  <c r="W55" i="84"/>
  <c r="W57" i="84" s="1"/>
  <c r="T57" i="96"/>
  <c r="AF37" i="90"/>
  <c r="S57" i="83"/>
  <c r="S57" i="79"/>
  <c r="S57" i="82"/>
  <c r="AL57" i="82"/>
  <c r="AS57" i="84"/>
  <c r="AT55" i="115"/>
  <c r="AT57" i="115" s="1"/>
  <c r="AY53" i="115"/>
  <c r="AY57" i="115" s="1"/>
  <c r="I57" i="97"/>
  <c r="I57" i="79"/>
  <c r="I57" i="90"/>
  <c r="AF53" i="81"/>
  <c r="V57" i="82"/>
  <c r="AG55" i="82"/>
  <c r="AG57" i="82" s="1"/>
  <c r="AH53" i="90"/>
  <c r="AH57" i="90" s="1"/>
  <c r="AV57" i="84"/>
  <c r="X55" i="90"/>
  <c r="X57" i="90" s="1"/>
  <c r="V57" i="81"/>
  <c r="AI40" i="83"/>
  <c r="AE55" i="84"/>
  <c r="U57" i="84"/>
  <c r="AA57" i="96"/>
  <c r="AM57" i="90"/>
  <c r="R57" i="80"/>
  <c r="I57" i="96"/>
  <c r="I57" i="80"/>
  <c r="I57" i="83"/>
  <c r="AI57" i="84"/>
  <c r="X55" i="81"/>
  <c r="X57" i="81" s="1"/>
  <c r="AY55" i="81"/>
  <c r="AY57" i="81" s="1"/>
  <c r="AY55" i="90"/>
  <c r="AY57" i="90" s="1"/>
  <c r="V57" i="90"/>
  <c r="AD57" i="83"/>
  <c r="AC57" i="81"/>
  <c r="S57" i="84"/>
  <c r="AD57" i="82"/>
  <c r="AA57" i="83"/>
  <c r="AA53" i="90"/>
  <c r="AA57" i="90" s="1"/>
  <c r="AE57" i="84"/>
  <c r="AA57" i="97"/>
  <c r="AT57" i="90"/>
  <c r="AR57" i="96"/>
  <c r="AT57" i="79"/>
  <c r="AT57" i="81"/>
  <c r="AS57" i="80"/>
  <c r="I57" i="81"/>
  <c r="I57" i="82"/>
  <c r="T57" i="80"/>
  <c r="T57" i="97"/>
  <c r="AR57" i="82"/>
  <c r="AK57" i="81"/>
  <c r="AH55" i="84"/>
  <c r="AH57" i="84" s="1"/>
  <c r="AM53" i="84"/>
  <c r="AM57" i="84" s="1"/>
  <c r="AY55" i="80"/>
  <c r="AY57" i="80" s="1"/>
  <c r="AY55" i="79"/>
  <c r="AY57" i="79" s="1"/>
  <c r="T57" i="79"/>
  <c r="W55" i="97"/>
  <c r="W57" i="97" s="1"/>
  <c r="Y55" i="81"/>
  <c r="Y57" i="81" s="1"/>
  <c r="AD57" i="90"/>
  <c r="Y55" i="84"/>
  <c r="Y57" i="84" s="1"/>
  <c r="AA57" i="82"/>
  <c r="AD57" i="96"/>
  <c r="AD57" i="80"/>
  <c r="T57" i="82"/>
  <c r="AI53" i="80"/>
  <c r="AG53" i="97"/>
  <c r="AI53" i="81"/>
  <c r="AD57" i="79"/>
  <c r="AI55" i="81"/>
  <c r="AI40" i="80"/>
  <c r="AN53" i="80" s="1"/>
  <c r="AN57" i="80" s="1"/>
  <c r="Z57" i="97"/>
  <c r="AN53" i="90"/>
  <c r="AN57" i="90" s="1"/>
  <c r="AI55" i="90"/>
  <c r="AI57" i="90" s="1"/>
  <c r="AY55" i="83"/>
  <c r="AY57" i="83" s="1"/>
  <c r="AA57" i="80"/>
  <c r="AD57" i="81"/>
  <c r="AH53" i="82"/>
  <c r="X55" i="82"/>
  <c r="X57" i="82" s="1"/>
  <c r="AH39" i="82"/>
  <c r="AM53" i="97"/>
  <c r="AM57" i="97" s="1"/>
  <c r="AH55" i="97"/>
  <c r="AI53" i="82"/>
  <c r="AI40" i="82"/>
  <c r="AI40" i="96"/>
  <c r="AI53" i="96"/>
  <c r="AB57" i="81"/>
  <c r="V55" i="80"/>
  <c r="V57" i="80" s="1"/>
  <c r="AY55" i="82"/>
  <c r="AY57" i="82" s="1"/>
  <c r="U57" i="83"/>
  <c r="AE36" i="79"/>
  <c r="U55" i="79"/>
  <c r="U57" i="79" s="1"/>
  <c r="AH55" i="81"/>
  <c r="AH57" i="81" s="1"/>
  <c r="AM53" i="81"/>
  <c r="AM57" i="81" s="1"/>
  <c r="AK53" i="79"/>
  <c r="AK57" i="79" s="1"/>
  <c r="AF55" i="79"/>
  <c r="AF57" i="79" s="1"/>
  <c r="AG38" i="90"/>
  <c r="AG53" i="90"/>
  <c r="AG53" i="83"/>
  <c r="AG38" i="83"/>
  <c r="AF53" i="84"/>
  <c r="V55" i="84"/>
  <c r="V57" i="84" s="1"/>
  <c r="AF37" i="84"/>
  <c r="Y55" i="82"/>
  <c r="Y57" i="82" s="1"/>
  <c r="AE53" i="80"/>
  <c r="U55" i="80"/>
  <c r="AE36" i="80"/>
  <c r="T57" i="81"/>
  <c r="U55" i="96"/>
  <c r="U57" i="96" s="1"/>
  <c r="AE36" i="96"/>
  <c r="AE53" i="96"/>
  <c r="AF53" i="96"/>
  <c r="AF37" i="96"/>
  <c r="V55" i="96"/>
  <c r="V57" i="96" s="1"/>
  <c r="AF55" i="81"/>
  <c r="AF57" i="81" s="1"/>
  <c r="AE53" i="81"/>
  <c r="AE36" i="81"/>
  <c r="AG53" i="80"/>
  <c r="AG38" i="80"/>
  <c r="W55" i="80"/>
  <c r="W57" i="80" s="1"/>
  <c r="AY55" i="97"/>
  <c r="AY57" i="97" s="1"/>
  <c r="P53" i="79"/>
  <c r="P57" i="79" s="1"/>
  <c r="AF37" i="80"/>
  <c r="AE53" i="90"/>
  <c r="U55" i="90"/>
  <c r="U57" i="90" s="1"/>
  <c r="AE36" i="90"/>
  <c r="AH53" i="79"/>
  <c r="AH39" i="79"/>
  <c r="X55" i="79"/>
  <c r="X57" i="79" s="1"/>
  <c r="AM53" i="80"/>
  <c r="AM57" i="80" s="1"/>
  <c r="AH55" i="80"/>
  <c r="AH57" i="80" s="1"/>
  <c r="AG53" i="96"/>
  <c r="W55" i="96"/>
  <c r="W57" i="96" s="1"/>
  <c r="AG38" i="96"/>
  <c r="AH57" i="97"/>
  <c r="AA57" i="84"/>
  <c r="T57" i="83"/>
  <c r="U57" i="82"/>
  <c r="AY55" i="96"/>
  <c r="AY57" i="96" s="1"/>
  <c r="U57" i="80"/>
  <c r="AE55" i="82"/>
  <c r="AE57" i="82" s="1"/>
  <c r="AJ53" i="82"/>
  <c r="AJ57" i="82" s="1"/>
  <c r="AF53" i="97"/>
  <c r="AF37" i="97"/>
  <c r="V55" i="97"/>
  <c r="V57" i="97" s="1"/>
  <c r="S57" i="97"/>
  <c r="AJ53" i="83"/>
  <c r="AJ57" i="83" s="1"/>
  <c r="AE55" i="83"/>
  <c r="AE57" i="83" s="1"/>
  <c r="AE55" i="97"/>
  <c r="AE57" i="97" s="1"/>
  <c r="AJ53" i="97"/>
  <c r="AJ57" i="97" s="1"/>
  <c r="AI53" i="97"/>
  <c r="AI40" i="97"/>
  <c r="Y55" i="97"/>
  <c r="Y57" i="97" s="1"/>
  <c r="AA57" i="81"/>
  <c r="T57" i="90"/>
  <c r="AF55" i="83"/>
  <c r="AF57" i="83" s="1"/>
  <c r="AH53" i="83"/>
  <c r="AH39" i="83"/>
  <c r="X55" i="83"/>
  <c r="X57" i="83" s="1"/>
  <c r="Y55" i="96"/>
  <c r="Y57" i="96" s="1"/>
  <c r="U57" i="81"/>
  <c r="AH55" i="96"/>
  <c r="AH57" i="96" s="1"/>
  <c r="AF53" i="82"/>
  <c r="AF37" i="82"/>
  <c r="Z53" i="80"/>
  <c r="Z57" i="80" s="1"/>
  <c r="AN53" i="83"/>
  <c r="AN57" i="83" s="1"/>
  <c r="AI55" i="83"/>
  <c r="AI57" i="83" s="1"/>
  <c r="AL53" i="84"/>
  <c r="AL57" i="84" s="1"/>
  <c r="AG55" i="84"/>
  <c r="AG57" i="84" s="1"/>
  <c r="AG66" i="6"/>
  <c r="AG68" i="6" s="1"/>
  <c r="AL67" i="6"/>
  <c r="AL68" i="6" s="1"/>
  <c r="AF55" i="90"/>
  <c r="AF57" i="90" s="1"/>
  <c r="AK53" i="90"/>
  <c r="AK57" i="90" s="1"/>
  <c r="AG55" i="97"/>
  <c r="AG57" i="97" s="1"/>
  <c r="AL53" i="97"/>
  <c r="AL57" i="97" s="1"/>
  <c r="AK53" i="80"/>
  <c r="AK57" i="80" s="1"/>
  <c r="AF55" i="80"/>
  <c r="AF57" i="80" s="1"/>
  <c r="BB68" i="6"/>
  <c r="AT57" i="82"/>
  <c r="AG53" i="81"/>
  <c r="W55" i="81"/>
  <c r="W57" i="81" s="1"/>
  <c r="AG38" i="81"/>
  <c r="AN53" i="79"/>
  <c r="AN57" i="79" s="1"/>
  <c r="AI55" i="79"/>
  <c r="AI57" i="79" s="1"/>
  <c r="AG38" i="79"/>
  <c r="AG53" i="79"/>
  <c r="W55" i="79"/>
  <c r="W57" i="79" s="1"/>
  <c r="AI55" i="80" l="1"/>
  <c r="AI57" i="80" s="1"/>
  <c r="AM53" i="82"/>
  <c r="AM57" i="82" s="1"/>
  <c r="AH55" i="82"/>
  <c r="AH57" i="82" s="1"/>
  <c r="AI57" i="81"/>
  <c r="AN53" i="97"/>
  <c r="AN57" i="97" s="1"/>
  <c r="AI55" i="97"/>
  <c r="AI57" i="97" s="1"/>
  <c r="AE55" i="81"/>
  <c r="AE57" i="81" s="1"/>
  <c r="AJ53" i="81"/>
  <c r="AJ57" i="81" s="1"/>
  <c r="AF55" i="96"/>
  <c r="AF57" i="96" s="1"/>
  <c r="AK53" i="96"/>
  <c r="AK57" i="96" s="1"/>
  <c r="AG55" i="90"/>
  <c r="AG57" i="90" s="1"/>
  <c r="AL53" i="90"/>
  <c r="AL57" i="90" s="1"/>
  <c r="AH55" i="83"/>
  <c r="AH57" i="83" s="1"/>
  <c r="AM53" i="83"/>
  <c r="AM57" i="83" s="1"/>
  <c r="AH55" i="79"/>
  <c r="AH57" i="79" s="1"/>
  <c r="AM53" i="79"/>
  <c r="AM57" i="79" s="1"/>
  <c r="AG55" i="83"/>
  <c r="AL53" i="83"/>
  <c r="AL57" i="83" s="1"/>
  <c r="AN53" i="96"/>
  <c r="AN57" i="96" s="1"/>
  <c r="AI55" i="96"/>
  <c r="AI57" i="96" s="1"/>
  <c r="AK53" i="97"/>
  <c r="AK57" i="97" s="1"/>
  <c r="AF55" i="97"/>
  <c r="AF57" i="97" s="1"/>
  <c r="AG55" i="96"/>
  <c r="AG57" i="96" s="1"/>
  <c r="AL53" i="96"/>
  <c r="AL57" i="96" s="1"/>
  <c r="AL53" i="80"/>
  <c r="AL57" i="80" s="1"/>
  <c r="AG55" i="80"/>
  <c r="AG57" i="80" s="1"/>
  <c r="AE55" i="80"/>
  <c r="AE57" i="80" s="1"/>
  <c r="AJ53" i="80"/>
  <c r="AJ57" i="80" s="1"/>
  <c r="AK53" i="84"/>
  <c r="AK57" i="84" s="1"/>
  <c r="AF55" i="84"/>
  <c r="AF57" i="84" s="1"/>
  <c r="AG57" i="83"/>
  <c r="AE55" i="79"/>
  <c r="AE57" i="79" s="1"/>
  <c r="AJ53" i="79"/>
  <c r="AJ57" i="79" s="1"/>
  <c r="AI55" i="82"/>
  <c r="AI57" i="82" s="1"/>
  <c r="AN53" i="82"/>
  <c r="AN57" i="82" s="1"/>
  <c r="AJ53" i="90"/>
  <c r="AJ57" i="90" s="1"/>
  <c r="AE55" i="90"/>
  <c r="AE57" i="90" s="1"/>
  <c r="AJ53" i="96"/>
  <c r="AJ57" i="96" s="1"/>
  <c r="AE55" i="96"/>
  <c r="AE57" i="96" s="1"/>
  <c r="AL53" i="79"/>
  <c r="AL57" i="79" s="1"/>
  <c r="AG55" i="79"/>
  <c r="AG57" i="79" s="1"/>
  <c r="AF55" i="82"/>
  <c r="AK53" i="82"/>
  <c r="AK57" i="82" s="1"/>
  <c r="AG55" i="81"/>
  <c r="AG57" i="81" s="1"/>
  <c r="AL53" i="81"/>
  <c r="AL57" i="81" s="1"/>
  <c r="AF57" i="82"/>
  <c r="M55" i="114" l="1"/>
  <c r="M78" i="114"/>
  <c r="M75" i="114" s="1"/>
  <c r="C22" i="75"/>
  <c r="AY9" i="84"/>
  <c r="I53" i="84" s="1"/>
  <c r="I57" i="84" s="1"/>
  <c r="AY55" i="84" l="1"/>
  <c r="AY57" i="84" s="1"/>
  <c r="AX53" i="84"/>
  <c r="AX57" i="84" s="1"/>
</calcChain>
</file>

<file path=xl/sharedStrings.xml><?xml version="1.0" encoding="utf-8"?>
<sst xmlns="http://schemas.openxmlformats.org/spreadsheetml/2006/main" count="3752" uniqueCount="821">
  <si>
    <t>①～⑧</t>
    <phoneticPr fontId="7"/>
  </si>
  <si>
    <t xml:space="preserve"> ⑥</t>
    <phoneticPr fontId="7"/>
  </si>
  <si>
    <t xml:space="preserve"> ②</t>
    <phoneticPr fontId="7"/>
  </si>
  <si>
    <t>経済領域</t>
    <rPh sb="0" eb="2">
      <t>ケイザイ</t>
    </rPh>
    <rPh sb="2" eb="4">
      <t>リョウイキ</t>
    </rPh>
    <phoneticPr fontId="3"/>
  </si>
  <si>
    <t>ＮＡＭ(貨幣単位）</t>
    <rPh sb="4" eb="6">
      <t>カヘイ</t>
    </rPh>
    <rPh sb="6" eb="8">
      <t>タンイ</t>
    </rPh>
    <phoneticPr fontId="3"/>
  </si>
  <si>
    <t>非金融資産</t>
    <rPh sb="0" eb="1">
      <t>ヒ</t>
    </rPh>
    <rPh sb="1" eb="3">
      <t>キンユウ</t>
    </rPh>
    <rPh sb="3" eb="5">
      <t>シサン</t>
    </rPh>
    <phoneticPr fontId="3"/>
  </si>
  <si>
    <t>蓄積勘定</t>
    <rPh sb="0" eb="2">
      <t>チクセキ</t>
    </rPh>
    <rPh sb="2" eb="4">
      <t>カンジョウ</t>
    </rPh>
    <phoneticPr fontId="3"/>
  </si>
  <si>
    <t>内部的処理財</t>
    <rPh sb="0" eb="3">
      <t>ナイブテキ</t>
    </rPh>
    <rPh sb="3" eb="5">
      <t>ショリ</t>
    </rPh>
    <rPh sb="5" eb="6">
      <t>ザイ</t>
    </rPh>
    <phoneticPr fontId="3"/>
  </si>
  <si>
    <t>再生利用財</t>
    <rPh sb="0" eb="2">
      <t>サイセイ</t>
    </rPh>
    <rPh sb="2" eb="4">
      <t>リヨウ</t>
    </rPh>
    <rPh sb="4" eb="5">
      <t>ザイ</t>
    </rPh>
    <phoneticPr fontId="3"/>
  </si>
  <si>
    <t>焼却財</t>
    <rPh sb="0" eb="2">
      <t>ショウキャク</t>
    </rPh>
    <rPh sb="2" eb="3">
      <t>ザイ</t>
    </rPh>
    <phoneticPr fontId="3"/>
  </si>
  <si>
    <t>最終処分財</t>
    <rPh sb="0" eb="2">
      <t>サイシュウ</t>
    </rPh>
    <rPh sb="2" eb="4">
      <t>ショブン</t>
    </rPh>
    <rPh sb="4" eb="5">
      <t>ザイ</t>
    </rPh>
    <phoneticPr fontId="3"/>
  </si>
  <si>
    <t>廃棄物最終処分</t>
    <rPh sb="0" eb="3">
      <t>ハイキブツ</t>
    </rPh>
    <rPh sb="3" eb="5">
      <t>サイシュウ</t>
    </rPh>
    <rPh sb="5" eb="7">
      <t>ショブン</t>
    </rPh>
    <phoneticPr fontId="3"/>
  </si>
  <si>
    <t>廃棄物勘定</t>
    <rPh sb="0" eb="3">
      <t>ハイキブツ</t>
    </rPh>
    <rPh sb="3" eb="5">
      <t>カンジョウ</t>
    </rPh>
    <phoneticPr fontId="3"/>
  </si>
  <si>
    <t>物質勘定</t>
    <rPh sb="0" eb="2">
      <t>ブッシツ</t>
    </rPh>
    <rPh sb="2" eb="4">
      <t>カンジョウ</t>
    </rPh>
    <phoneticPr fontId="3"/>
  </si>
  <si>
    <t>経済および環境への蓄積</t>
    <rPh sb="0" eb="2">
      <t>ケイザイ</t>
    </rPh>
    <rPh sb="5" eb="7">
      <t>カンキョウ</t>
    </rPh>
    <rPh sb="9" eb="11">
      <t>チクセキ</t>
    </rPh>
    <phoneticPr fontId="3"/>
  </si>
  <si>
    <t>ＮＡＭの付表（物量単位）</t>
    <rPh sb="4" eb="6">
      <t>フヒョウ</t>
    </rPh>
    <rPh sb="7" eb="9">
      <t>ブツリョウ</t>
    </rPh>
    <rPh sb="9" eb="11">
      <t>タンイ</t>
    </rPh>
    <phoneticPr fontId="3"/>
  </si>
  <si>
    <t>ＥＡ（物量単位）</t>
    <rPh sb="3" eb="5">
      <t>ブツリョウ</t>
    </rPh>
    <rPh sb="5" eb="7">
      <t>タンイ</t>
    </rPh>
    <phoneticPr fontId="3"/>
  </si>
  <si>
    <t>環境領域</t>
    <rPh sb="0" eb="2">
      <t>カンキョウ</t>
    </rPh>
    <rPh sb="2" eb="4">
      <t>リョウイキ</t>
    </rPh>
    <phoneticPr fontId="3"/>
  </si>
  <si>
    <t>ＮＡＭ（貨幣単位）</t>
    <rPh sb="4" eb="6">
      <t>カヘイ</t>
    </rPh>
    <rPh sb="6" eb="8">
      <t>タンイ</t>
    </rPh>
    <phoneticPr fontId="3"/>
  </si>
  <si>
    <t>蓄積
勘定</t>
    <rPh sb="0" eb="2">
      <t>チクセキ</t>
    </rPh>
    <rPh sb="3" eb="5">
      <t>カンジョウ</t>
    </rPh>
    <phoneticPr fontId="3"/>
  </si>
  <si>
    <t>列合計</t>
    <rPh sb="0" eb="1">
      <t>レツ</t>
    </rPh>
    <rPh sb="1" eb="3">
      <t>ゴウケイ</t>
    </rPh>
    <phoneticPr fontId="3"/>
  </si>
  <si>
    <t>CO2等</t>
    <rPh sb="3" eb="4">
      <t>トウ</t>
    </rPh>
    <phoneticPr fontId="3"/>
  </si>
  <si>
    <t>水質汚染</t>
    <rPh sb="0" eb="2">
      <t>スイシツ</t>
    </rPh>
    <rPh sb="2" eb="4">
      <t>オセン</t>
    </rPh>
    <phoneticPr fontId="3"/>
  </si>
  <si>
    <t>単位</t>
    <rPh sb="0" eb="2">
      <t>タンイ</t>
    </rPh>
    <phoneticPr fontId="3"/>
  </si>
  <si>
    <t>千t</t>
    <rPh sb="0" eb="1">
      <t>セン</t>
    </rPh>
    <phoneticPr fontId="3"/>
  </si>
  <si>
    <t>千t-CO2</t>
    <rPh sb="0" eb="1">
      <t>セン</t>
    </rPh>
    <phoneticPr fontId="3"/>
  </si>
  <si>
    <t>資本移転(純)</t>
    <rPh sb="0" eb="2">
      <t>シホン</t>
    </rPh>
    <rPh sb="2" eb="4">
      <t>イテン</t>
    </rPh>
    <rPh sb="5" eb="6">
      <t>ジュン</t>
    </rPh>
    <phoneticPr fontId="3"/>
  </si>
  <si>
    <t>経常移転(種類別)</t>
    <rPh sb="0" eb="2">
      <t>ケイジョウ</t>
    </rPh>
    <rPh sb="2" eb="4">
      <t>イテン</t>
    </rPh>
    <rPh sb="5" eb="7">
      <t>シュルイ</t>
    </rPh>
    <rPh sb="7" eb="8">
      <t>ベツ</t>
    </rPh>
    <phoneticPr fontId="3"/>
  </si>
  <si>
    <t>雇用者所得</t>
  </si>
  <si>
    <t>固定資本減耗</t>
  </si>
  <si>
    <t>営業余剰・混合所得</t>
    <rPh sb="5" eb="7">
      <t>コンゴウ</t>
    </rPh>
    <rPh sb="7" eb="9">
      <t>ショトク</t>
    </rPh>
    <phoneticPr fontId="7"/>
  </si>
  <si>
    <t>総付加価値</t>
    <rPh sb="0" eb="1">
      <t>ソウ</t>
    </rPh>
    <rPh sb="1" eb="3">
      <t>フカ</t>
    </rPh>
    <rPh sb="3" eb="5">
      <t>カチ</t>
    </rPh>
    <phoneticPr fontId="3"/>
  </si>
  <si>
    <t>生産･輸入品に課される税－補助金</t>
    <rPh sb="0" eb="2">
      <t>セイサン</t>
    </rPh>
    <rPh sb="3" eb="5">
      <t>ユニュウ</t>
    </rPh>
    <rPh sb="5" eb="6">
      <t>ヒン</t>
    </rPh>
    <rPh sb="7" eb="8">
      <t>カ</t>
    </rPh>
    <rPh sb="11" eb="12">
      <t>ゼイ</t>
    </rPh>
    <rPh sb="13" eb="16">
      <t>ホジョキン</t>
    </rPh>
    <phoneticPr fontId="7"/>
  </si>
  <si>
    <t>雇用者　　　　　　　　　報酬</t>
  </si>
  <si>
    <t>下記以外の政府の活動</t>
    <rPh sb="0" eb="2">
      <t>カキ</t>
    </rPh>
    <rPh sb="2" eb="4">
      <t>イガイ</t>
    </rPh>
    <rPh sb="5" eb="7">
      <t>セイフ</t>
    </rPh>
    <rPh sb="8" eb="10">
      <t>カツドウ</t>
    </rPh>
    <phoneticPr fontId="3"/>
  </si>
  <si>
    <t>仮設部門(輸入品に課される税・関税－総資本形成に係る消費税＋帰属利子)</t>
    <rPh sb="5" eb="7">
      <t>ユニュウ</t>
    </rPh>
    <rPh sb="7" eb="8">
      <t>ヒン</t>
    </rPh>
    <rPh sb="9" eb="10">
      <t>カ</t>
    </rPh>
    <rPh sb="13" eb="14">
      <t>ゼイ</t>
    </rPh>
    <rPh sb="15" eb="17">
      <t>カンゼイ</t>
    </rPh>
    <rPh sb="18" eb="21">
      <t>ソウシホン</t>
    </rPh>
    <rPh sb="21" eb="23">
      <t>ケイセイ</t>
    </rPh>
    <rPh sb="24" eb="25">
      <t>カカ</t>
    </rPh>
    <rPh sb="26" eb="29">
      <t>ショウヒゼイ</t>
    </rPh>
    <phoneticPr fontId="7"/>
  </si>
  <si>
    <t>産業</t>
    <rPh sb="0" eb="2">
      <t>サンギョウ</t>
    </rPh>
    <phoneticPr fontId="3"/>
  </si>
  <si>
    <t>県外</t>
    <rPh sb="0" eb="2">
      <t>ケンガイ</t>
    </rPh>
    <phoneticPr fontId="3"/>
  </si>
  <si>
    <t>下記以外の財貨・サービス</t>
    <rPh sb="0" eb="2">
      <t>カキ</t>
    </rPh>
    <rPh sb="2" eb="4">
      <t>イガイ</t>
    </rPh>
    <rPh sb="5" eb="7">
      <t>ザイカ</t>
    </rPh>
    <phoneticPr fontId="3"/>
  </si>
  <si>
    <t>右記以外の産業の活動</t>
    <rPh sb="0" eb="1">
      <t>ミギ</t>
    </rPh>
    <phoneticPr fontId="3"/>
  </si>
  <si>
    <t>消費目的勘定</t>
    <rPh sb="0" eb="2">
      <t>ショウヒ</t>
    </rPh>
    <rPh sb="2" eb="4">
      <t>モクテキ</t>
    </rPh>
    <rPh sb="4" eb="6">
      <t>カンジョウ</t>
    </rPh>
    <phoneticPr fontId="3"/>
  </si>
  <si>
    <t>財貨・サービス勘定</t>
    <rPh sb="0" eb="2">
      <t>ザイカ</t>
    </rPh>
    <rPh sb="7" eb="9">
      <t>カンジョウ</t>
    </rPh>
    <phoneticPr fontId="3"/>
  </si>
  <si>
    <t>生産勘定(活動分類)</t>
    <rPh sb="0" eb="2">
      <t>セイサン</t>
    </rPh>
    <rPh sb="2" eb="4">
      <t>カンジョウ</t>
    </rPh>
    <rPh sb="5" eb="7">
      <t>カツドウ</t>
    </rPh>
    <rPh sb="7" eb="9">
      <t>ブンルイ</t>
    </rPh>
    <phoneticPr fontId="3"/>
  </si>
  <si>
    <t>生産勘定(活動分類）</t>
    <rPh sb="0" eb="2">
      <t>セイサン</t>
    </rPh>
    <rPh sb="2" eb="4">
      <t>カンジョウ</t>
    </rPh>
    <rPh sb="5" eb="7">
      <t>カツドウ</t>
    </rPh>
    <rPh sb="7" eb="9">
      <t>ブンルイ</t>
    </rPh>
    <phoneticPr fontId="3"/>
  </si>
  <si>
    <t>民間最終消費</t>
    <rPh sb="0" eb="2">
      <t>ミンカン</t>
    </rPh>
    <rPh sb="2" eb="4">
      <t>サイシュウ</t>
    </rPh>
    <rPh sb="4" eb="6">
      <t>ショウヒ</t>
    </rPh>
    <phoneticPr fontId="3"/>
  </si>
  <si>
    <t>制度部門
(県民純可処分所得)</t>
    <rPh sb="0" eb="2">
      <t>セイド</t>
    </rPh>
    <rPh sb="2" eb="4">
      <t>ブモン</t>
    </rPh>
    <rPh sb="6" eb="8">
      <t>ケンミン</t>
    </rPh>
    <rPh sb="8" eb="9">
      <t>ジュン</t>
    </rPh>
    <rPh sb="9" eb="12">
      <t>カショブン</t>
    </rPh>
    <rPh sb="12" eb="14">
      <t>ショトク</t>
    </rPh>
    <phoneticPr fontId="3"/>
  </si>
  <si>
    <t>仮設部門
(輸入品に課される税等々)</t>
    <rPh sb="6" eb="8">
      <t>ユニュウ</t>
    </rPh>
    <rPh sb="8" eb="9">
      <t>ヒン</t>
    </rPh>
    <rPh sb="10" eb="11">
      <t>カ</t>
    </rPh>
    <rPh sb="14" eb="15">
      <t>ゼイ</t>
    </rPh>
    <rPh sb="15" eb="17">
      <t>トウトウ</t>
    </rPh>
    <phoneticPr fontId="7"/>
  </si>
  <si>
    <t>制度
部門
(県民純可処分所得)</t>
    <rPh sb="0" eb="2">
      <t>セイド</t>
    </rPh>
    <rPh sb="3" eb="5">
      <t>ブモン</t>
    </rPh>
    <rPh sb="7" eb="9">
      <t>ケンミン</t>
    </rPh>
    <rPh sb="9" eb="10">
      <t>ジュン</t>
    </rPh>
    <rPh sb="10" eb="13">
      <t>カショブン</t>
    </rPh>
    <rPh sb="13" eb="15">
      <t>ショトク</t>
    </rPh>
    <phoneticPr fontId="3"/>
  </si>
  <si>
    <t>制度
部門
(県民純貯蓄)</t>
    <rPh sb="0" eb="2">
      <t>セイド</t>
    </rPh>
    <rPh sb="3" eb="5">
      <t>ブモン</t>
    </rPh>
    <rPh sb="7" eb="9">
      <t>ケンミン</t>
    </rPh>
    <rPh sb="9" eb="10">
      <t>ジュン</t>
    </rPh>
    <rPh sb="10" eb="12">
      <t>チョチク</t>
    </rPh>
    <phoneticPr fontId="3"/>
  </si>
  <si>
    <t>経常
移転</t>
    <rPh sb="0" eb="2">
      <t>ケイジョウ</t>
    </rPh>
    <rPh sb="3" eb="5">
      <t>イテン</t>
    </rPh>
    <phoneticPr fontId="3"/>
  </si>
  <si>
    <t>制度部門
(県民純貯蓄)</t>
    <rPh sb="0" eb="2">
      <t>セイド</t>
    </rPh>
    <rPh sb="2" eb="4">
      <t>ブモン</t>
    </rPh>
    <rPh sb="6" eb="8">
      <t>ケンミン</t>
    </rPh>
    <rPh sb="8" eb="9">
      <t>ジュン</t>
    </rPh>
    <rPh sb="9" eb="11">
      <t>チョチク</t>
    </rPh>
    <phoneticPr fontId="3"/>
  </si>
  <si>
    <t>所得発生勘定</t>
    <rPh sb="2" eb="4">
      <t>ハッセイ</t>
    </rPh>
    <rPh sb="4" eb="6">
      <t>カンジョウ</t>
    </rPh>
    <phoneticPr fontId="3"/>
  </si>
  <si>
    <t>制度部門
(県民純発生所得)</t>
    <rPh sb="0" eb="2">
      <t>セイド</t>
    </rPh>
    <rPh sb="2" eb="4">
      <t>ブモン</t>
    </rPh>
    <rPh sb="6" eb="8">
      <t>ケンミン</t>
    </rPh>
    <rPh sb="8" eb="9">
      <t>ジュン</t>
    </rPh>
    <rPh sb="9" eb="11">
      <t>ハッセイ</t>
    </rPh>
    <rPh sb="11" eb="13">
      <t>ショトク</t>
    </rPh>
    <phoneticPr fontId="3"/>
  </si>
  <si>
    <t>制度
部門
(県民純発生所得)</t>
    <rPh sb="0" eb="2">
      <t>セイド</t>
    </rPh>
    <rPh sb="3" eb="5">
      <t>ブモン</t>
    </rPh>
    <rPh sb="7" eb="9">
      <t>ケンミン</t>
    </rPh>
    <rPh sb="9" eb="10">
      <t>ジュン</t>
    </rPh>
    <rPh sb="10" eb="12">
      <t>ハッセイ</t>
    </rPh>
    <rPh sb="12" eb="14">
      <t>ショトク</t>
    </rPh>
    <phoneticPr fontId="3"/>
  </si>
  <si>
    <t>所得発生勘定</t>
    <rPh sb="2" eb="4">
      <t>ハッセイ</t>
    </rPh>
    <phoneticPr fontId="3"/>
  </si>
  <si>
    <t>所得分配･使用勘定</t>
    <rPh sb="0" eb="2">
      <t>ショトク</t>
    </rPh>
    <rPh sb="2" eb="4">
      <t>ブンパイ</t>
    </rPh>
    <rPh sb="5" eb="7">
      <t>シヨウ</t>
    </rPh>
    <rPh sb="7" eb="9">
      <t>カンジョウ</t>
    </rPh>
    <phoneticPr fontId="3"/>
  </si>
  <si>
    <t>財貨サービス勘定</t>
    <rPh sb="0" eb="2">
      <t>ザイカ</t>
    </rPh>
    <rPh sb="6" eb="8">
      <t>カンジョウ</t>
    </rPh>
    <phoneticPr fontId="3"/>
  </si>
  <si>
    <t>行和ー列和</t>
    <rPh sb="0" eb="1">
      <t>ギョウ</t>
    </rPh>
    <rPh sb="1" eb="2">
      <t>ワ</t>
    </rPh>
    <rPh sb="3" eb="4">
      <t>レツ</t>
    </rPh>
    <rPh sb="4" eb="5">
      <t>ワ</t>
    </rPh>
    <phoneticPr fontId="3"/>
  </si>
  <si>
    <t>＊</t>
    <phoneticPr fontId="3"/>
  </si>
  <si>
    <t>民間最終消費支出</t>
    <rPh sb="0" eb="2">
      <t>ミンカン</t>
    </rPh>
    <rPh sb="2" eb="4">
      <t>サイシュウ</t>
    </rPh>
    <rPh sb="4" eb="6">
      <t>ショウヒ</t>
    </rPh>
    <rPh sb="6" eb="8">
      <t>シシュツ</t>
    </rPh>
    <phoneticPr fontId="3"/>
  </si>
  <si>
    <t>政府最終消費支出</t>
    <rPh sb="0" eb="2">
      <t>セイフ</t>
    </rPh>
    <rPh sb="2" eb="4">
      <t>サイシュウ</t>
    </rPh>
    <rPh sb="4" eb="6">
      <t>ショウヒ</t>
    </rPh>
    <rPh sb="6" eb="8">
      <t>シシュツ</t>
    </rPh>
    <phoneticPr fontId="3"/>
  </si>
  <si>
    <t>廃棄物処理関連財</t>
    <rPh sb="0" eb="3">
      <t>ハイキブツ</t>
    </rPh>
    <rPh sb="3" eb="5">
      <t>ショリ</t>
    </rPh>
    <rPh sb="5" eb="7">
      <t>カンレン</t>
    </rPh>
    <rPh sb="7" eb="8">
      <t>ザイ</t>
    </rPh>
    <phoneticPr fontId="3"/>
  </si>
  <si>
    <t>＜貨幣勘定＞　 行合計</t>
    <rPh sb="1" eb="3">
      <t>カヘイ</t>
    </rPh>
    <rPh sb="3" eb="5">
      <t>カンジョウ</t>
    </rPh>
    <rPh sb="8" eb="9">
      <t>ギョウ</t>
    </rPh>
    <rPh sb="9" eb="11">
      <t>ゴウケイ</t>
    </rPh>
    <phoneticPr fontId="3"/>
  </si>
  <si>
    <t>列和</t>
    <rPh sb="0" eb="1">
      <t>レツ</t>
    </rPh>
    <rPh sb="1" eb="2">
      <t>ワ</t>
    </rPh>
    <phoneticPr fontId="3"/>
  </si>
  <si>
    <t>行和</t>
    <rPh sb="0" eb="1">
      <t>ギョウ</t>
    </rPh>
    <rPh sb="1" eb="2">
      <t>ワ</t>
    </rPh>
    <phoneticPr fontId="3"/>
  </si>
  <si>
    <t>列和－行和</t>
    <rPh sb="0" eb="1">
      <t>レツ</t>
    </rPh>
    <rPh sb="1" eb="2">
      <t>ワ</t>
    </rPh>
    <rPh sb="3" eb="4">
      <t>ギョウ</t>
    </rPh>
    <rPh sb="4" eb="5">
      <t>ワ</t>
    </rPh>
    <phoneticPr fontId="3"/>
  </si>
  <si>
    <t>＜物量勘定＞</t>
    <rPh sb="1" eb="3">
      <t>ブツリョウ</t>
    </rPh>
    <rPh sb="3" eb="5">
      <t>カンジョウ</t>
    </rPh>
    <phoneticPr fontId="3"/>
  </si>
  <si>
    <t>大気汚染</t>
    <rPh sb="0" eb="2">
      <t>タイキ</t>
    </rPh>
    <rPh sb="2" eb="4">
      <t>オセン</t>
    </rPh>
    <phoneticPr fontId="3"/>
  </si>
  <si>
    <t>ＥＡ(物量単位)</t>
    <rPh sb="3" eb="5">
      <t>ブツリョウ</t>
    </rPh>
    <rPh sb="5" eb="7">
      <t>タンイ</t>
    </rPh>
    <phoneticPr fontId="3"/>
  </si>
  <si>
    <t>経　　常　　勘　　定</t>
  </si>
  <si>
    <t>蓄積勘定</t>
  </si>
  <si>
    <t>所得の第２次分配勘定</t>
  </si>
  <si>
    <t>所得の使用勘定</t>
  </si>
  <si>
    <t>対家計　　　　　　民間　　　　　　　非営利サービス生産者</t>
  </si>
  <si>
    <t>財産所得</t>
  </si>
  <si>
    <t>非金融    法人       企業</t>
  </si>
  <si>
    <t>金融               機関</t>
  </si>
  <si>
    <t>対家計        民間　　　　　非営利　　　　　　　　団体</t>
  </si>
  <si>
    <t>家計            (個人企業を含む)</t>
  </si>
  <si>
    <t>その他の経常移転</t>
  </si>
  <si>
    <t>政府サービス生産者</t>
  </si>
  <si>
    <t>非金融法人企業</t>
  </si>
  <si>
    <t>金融機関</t>
  </si>
  <si>
    <t>一般政府</t>
  </si>
  <si>
    <t>対家計民間非営利団体</t>
  </si>
  <si>
    <t>在庫品増加</t>
  </si>
  <si>
    <t>（単位：百万円）</t>
    <rPh sb="1" eb="3">
      <t>タンイ</t>
    </rPh>
    <rPh sb="4" eb="7">
      <t>ヒャクマンエン</t>
    </rPh>
    <phoneticPr fontId="7"/>
  </si>
  <si>
    <t>県外</t>
    <rPh sb="0" eb="1">
      <t>ケン</t>
    </rPh>
    <phoneticPr fontId="7"/>
  </si>
  <si>
    <t>：カネの流れ</t>
    <rPh sb="4" eb="5">
      <t>ナガ</t>
    </rPh>
    <phoneticPr fontId="7"/>
  </si>
  <si>
    <t>財貨･
サービス
勘定
（財貨･
サービス
分類）</t>
    <rPh sb="0" eb="2">
      <t>ザイカ</t>
    </rPh>
    <rPh sb="9" eb="11">
      <t>カンジョウ</t>
    </rPh>
    <rPh sb="13" eb="15">
      <t>ザイカ</t>
    </rPh>
    <rPh sb="22" eb="24">
      <t>ブンルイ</t>
    </rPh>
    <phoneticPr fontId="7"/>
  </si>
  <si>
    <t>生産勘定（活動分類）</t>
    <rPh sb="5" eb="7">
      <t>カツドウ</t>
    </rPh>
    <rPh sb="7" eb="9">
      <t>ブンルイ</t>
    </rPh>
    <phoneticPr fontId="7"/>
  </si>
  <si>
    <t>消費目的勘定</t>
    <rPh sb="0" eb="2">
      <t>ショウヒ</t>
    </rPh>
    <rPh sb="2" eb="4">
      <t>モクテキ</t>
    </rPh>
    <rPh sb="4" eb="6">
      <t>カンジョウ</t>
    </rPh>
    <phoneticPr fontId="7"/>
  </si>
  <si>
    <t>所得の発生勘定</t>
    <rPh sb="0" eb="2">
      <t>ショトク</t>
    </rPh>
    <rPh sb="3" eb="5">
      <t>ハッセイ</t>
    </rPh>
    <rPh sb="5" eb="7">
      <t>カンジョウ</t>
    </rPh>
    <phoneticPr fontId="7"/>
  </si>
  <si>
    <t>所得の第１次分配勘定</t>
    <rPh sb="0" eb="2">
      <t>ショトク</t>
    </rPh>
    <rPh sb="3" eb="4">
      <t>ダイ</t>
    </rPh>
    <rPh sb="5" eb="6">
      <t>ジ</t>
    </rPh>
    <rPh sb="6" eb="8">
      <t>ブンパイ</t>
    </rPh>
    <rPh sb="8" eb="10">
      <t>カンジョウ</t>
    </rPh>
    <phoneticPr fontId="7"/>
  </si>
  <si>
    <t>資本勘定</t>
    <rPh sb="0" eb="2">
      <t>シホン</t>
    </rPh>
    <rPh sb="2" eb="4">
      <t>カンジョウ</t>
    </rPh>
    <phoneticPr fontId="7"/>
  </si>
  <si>
    <t>⑨</t>
    <phoneticPr fontId="7"/>
  </si>
  <si>
    <t>：財貨･サービスの需要</t>
    <rPh sb="1" eb="3">
      <t>ザイカ</t>
    </rPh>
    <rPh sb="9" eb="11">
      <t>ジュヨウ</t>
    </rPh>
    <phoneticPr fontId="7"/>
  </si>
  <si>
    <t>政府
サービス
生産者</t>
    <phoneticPr fontId="7"/>
  </si>
  <si>
    <t>民間
最終消費</t>
    <rPh sb="0" eb="2">
      <t>ミンカン</t>
    </rPh>
    <rPh sb="3" eb="5">
      <t>サイシュウ</t>
    </rPh>
    <rPh sb="5" eb="7">
      <t>ショウヒ</t>
    </rPh>
    <phoneticPr fontId="7"/>
  </si>
  <si>
    <t>総付加価値</t>
    <rPh sb="0" eb="1">
      <t>ソウ</t>
    </rPh>
    <rPh sb="1" eb="3">
      <t>フカ</t>
    </rPh>
    <rPh sb="3" eb="5">
      <t>カチ</t>
    </rPh>
    <phoneticPr fontId="7"/>
  </si>
  <si>
    <t>制度部門</t>
    <rPh sb="0" eb="2">
      <t>セイド</t>
    </rPh>
    <rPh sb="2" eb="4">
      <t>ブモン</t>
    </rPh>
    <phoneticPr fontId="7"/>
  </si>
  <si>
    <t>その他の経常移転</t>
    <phoneticPr fontId="7"/>
  </si>
  <si>
    <t>資本
移転
(純)</t>
    <rPh sb="7" eb="8">
      <t>ジュン</t>
    </rPh>
    <phoneticPr fontId="7"/>
  </si>
  <si>
    <t>総資本形成</t>
    <phoneticPr fontId="7"/>
  </si>
  <si>
    <t>制度部門</t>
    <phoneticPr fontId="7"/>
  </si>
  <si>
    <t>⑩</t>
    <phoneticPr fontId="7"/>
  </si>
  <si>
    <t>：財貨･サービスの供給</t>
    <rPh sb="1" eb="3">
      <t>ザイカ</t>
    </rPh>
    <rPh sb="9" eb="11">
      <t>キョウキュウ</t>
    </rPh>
    <phoneticPr fontId="7"/>
  </si>
  <si>
    <t>生産･輸入品に課される税＋(控除）補助金</t>
    <phoneticPr fontId="7"/>
  </si>
  <si>
    <t>所得・富等に課される経常税</t>
    <phoneticPr fontId="7"/>
  </si>
  <si>
    <t>社会　　　　　　　　　　負担</t>
    <phoneticPr fontId="7"/>
  </si>
  <si>
    <t>現物社会移転以外の社会給付</t>
    <phoneticPr fontId="7"/>
  </si>
  <si>
    <t>年金基金年金準備金の変動</t>
    <rPh sb="0" eb="2">
      <t>ネンキン</t>
    </rPh>
    <rPh sb="2" eb="4">
      <t>キキン</t>
    </rPh>
    <rPh sb="4" eb="6">
      <t>ネンキン</t>
    </rPh>
    <rPh sb="6" eb="9">
      <t>ジュンビキン</t>
    </rPh>
    <rPh sb="10" eb="12">
      <t>ヘンドウ</t>
    </rPh>
    <phoneticPr fontId="7"/>
  </si>
  <si>
    <t>総固定
資本形成
(種類別)</t>
    <rPh sb="10" eb="12">
      <t>シュルイ</t>
    </rPh>
    <rPh sb="12" eb="13">
      <t>ベツ</t>
    </rPh>
    <phoneticPr fontId="7"/>
  </si>
  <si>
    <t>非金融
法人
企業</t>
    <phoneticPr fontId="7"/>
  </si>
  <si>
    <t>金融
機関</t>
    <phoneticPr fontId="7"/>
  </si>
  <si>
    <t>対家計民間非営利団体</t>
    <phoneticPr fontId="7"/>
  </si>
  <si>
    <t>家計 
(個人企業を含む)</t>
    <phoneticPr fontId="7"/>
  </si>
  <si>
    <t>仮設
制度部門</t>
    <rPh sb="0" eb="2">
      <t>カセツ</t>
    </rPh>
    <rPh sb="3" eb="5">
      <t>セイド</t>
    </rPh>
    <rPh sb="5" eb="7">
      <t>ブモン</t>
    </rPh>
    <phoneticPr fontId="7"/>
  </si>
  <si>
    <t>経常勘定</t>
    <rPh sb="0" eb="2">
      <t>ケイジョウ</t>
    </rPh>
    <rPh sb="2" eb="4">
      <t>カンジョウ</t>
    </rPh>
    <phoneticPr fontId="7"/>
  </si>
  <si>
    <t>財貨・サービス勘定
（財貨・サービス分類）</t>
    <rPh sb="11" eb="12">
      <t>ザイ</t>
    </rPh>
    <rPh sb="12" eb="13">
      <t>カ</t>
    </rPh>
    <phoneticPr fontId="7"/>
  </si>
  <si>
    <t>⑨＝⑩</t>
    <phoneticPr fontId="7"/>
  </si>
  <si>
    <t>生産勘定（活動分類）</t>
    <rPh sb="2" eb="4">
      <t>カンジョウ</t>
    </rPh>
    <rPh sb="5" eb="7">
      <t>カツドウ</t>
    </rPh>
    <rPh sb="7" eb="9">
      <t>ブンルイ</t>
    </rPh>
    <phoneticPr fontId="7"/>
  </si>
  <si>
    <t>①</t>
    <phoneticPr fontId="7"/>
  </si>
  <si>
    <t>⑧</t>
    <phoneticPr fontId="7"/>
  </si>
  <si>
    <t>対家計民間非営利サービス生産者</t>
    <phoneticPr fontId="7"/>
  </si>
  <si>
    <t>仮設部門（輸入品に課される税、等々）</t>
    <rPh sb="5" eb="7">
      <t>ユニュウ</t>
    </rPh>
    <rPh sb="7" eb="8">
      <t>ヒン</t>
    </rPh>
    <rPh sb="9" eb="10">
      <t>カ</t>
    </rPh>
    <rPh sb="13" eb="14">
      <t>ゼイ</t>
    </rPh>
    <rPh sb="15" eb="17">
      <t>トウトウ</t>
    </rPh>
    <phoneticPr fontId="7"/>
  </si>
  <si>
    <t>消費
目的
勘定</t>
    <rPh sb="0" eb="2">
      <t>ショウヒ</t>
    </rPh>
    <rPh sb="3" eb="5">
      <t>モクテキ</t>
    </rPh>
    <rPh sb="6" eb="8">
      <t>カンジョウ</t>
    </rPh>
    <phoneticPr fontId="7"/>
  </si>
  <si>
    <t>民間最終消費</t>
    <rPh sb="0" eb="2">
      <t>ミンカン</t>
    </rPh>
    <rPh sb="2" eb="4">
      <t>サイシュウ</t>
    </rPh>
    <rPh sb="4" eb="6">
      <t>ショウヒ</t>
    </rPh>
    <phoneticPr fontId="7"/>
  </si>
  <si>
    <t>⑥</t>
    <phoneticPr fontId="7"/>
  </si>
  <si>
    <t>所得の発生勘定</t>
    <rPh sb="3" eb="5">
      <t>ハッセイ</t>
    </rPh>
    <rPh sb="5" eb="7">
      <t>カンジョウ</t>
    </rPh>
    <phoneticPr fontId="7"/>
  </si>
  <si>
    <t>生産･輸入品に課される税＋(控除)補助金</t>
    <rPh sb="0" eb="2">
      <t>セイサン</t>
    </rPh>
    <rPh sb="3" eb="5">
      <t>ユニュウ</t>
    </rPh>
    <rPh sb="5" eb="6">
      <t>ヒン</t>
    </rPh>
    <rPh sb="7" eb="8">
      <t>カ</t>
    </rPh>
    <rPh sb="11" eb="12">
      <t>ゼイ</t>
    </rPh>
    <rPh sb="14" eb="16">
      <t>コウジョ</t>
    </rPh>
    <rPh sb="17" eb="20">
      <t>ホジョキン</t>
    </rPh>
    <phoneticPr fontId="7"/>
  </si>
  <si>
    <t>②</t>
    <phoneticPr fontId="7"/>
  </si>
  <si>
    <t>③</t>
    <phoneticPr fontId="7"/>
  </si>
  <si>
    <t xml:space="preserve"> ③</t>
    <phoneticPr fontId="7"/>
  </si>
  <si>
    <t>家計（含：個人企業）</t>
    <rPh sb="3" eb="4">
      <t>フク</t>
    </rPh>
    <phoneticPr fontId="7"/>
  </si>
  <si>
    <t>所得の第２次分配勘定</t>
    <rPh sb="3" eb="4">
      <t>ダイ</t>
    </rPh>
    <rPh sb="5" eb="6">
      <t>ジ</t>
    </rPh>
    <rPh sb="6" eb="8">
      <t>ブンパイ</t>
    </rPh>
    <rPh sb="8" eb="10">
      <t>カンジョウ</t>
    </rPh>
    <phoneticPr fontId="7"/>
  </si>
  <si>
    <t xml:space="preserve">所得・富等に課される経常税 </t>
    <phoneticPr fontId="7"/>
  </si>
  <si>
    <t>社会負担</t>
    <phoneticPr fontId="7"/>
  </si>
  <si>
    <t>④</t>
    <phoneticPr fontId="7"/>
  </si>
  <si>
    <t>年金基金年金準備金の変動</t>
    <phoneticPr fontId="7"/>
  </si>
  <si>
    <t>所得の使用勘定</t>
    <rPh sb="0" eb="2">
      <t>ショトク</t>
    </rPh>
    <rPh sb="3" eb="5">
      <t>シヨウ</t>
    </rPh>
    <rPh sb="5" eb="7">
      <t>カンジョウ</t>
    </rPh>
    <phoneticPr fontId="7"/>
  </si>
  <si>
    <t xml:space="preserve"> ⑤</t>
    <phoneticPr fontId="7"/>
  </si>
  <si>
    <t>蓄積勘定</t>
    <rPh sb="0" eb="2">
      <t>チクセキ</t>
    </rPh>
    <rPh sb="2" eb="4">
      <t>カンジョウ</t>
    </rPh>
    <phoneticPr fontId="7"/>
  </si>
  <si>
    <t>資本移転（純）</t>
    <phoneticPr fontId="7"/>
  </si>
  <si>
    <t>⑦</t>
    <phoneticPr fontId="7"/>
  </si>
  <si>
    <t>総
資本
形成</t>
    <rPh sb="0" eb="1">
      <t>ソウ</t>
    </rPh>
    <rPh sb="2" eb="4">
      <t>シホン</t>
    </rPh>
    <rPh sb="5" eb="7">
      <t>ケイセイ</t>
    </rPh>
    <phoneticPr fontId="7"/>
  </si>
  <si>
    <t>総固定資本形成
（種類別）</t>
    <rPh sb="9" eb="11">
      <t>シュルイ</t>
    </rPh>
    <rPh sb="11" eb="12">
      <t>ベツ</t>
    </rPh>
    <phoneticPr fontId="7"/>
  </si>
  <si>
    <t xml:space="preserve">   ⑦</t>
    <phoneticPr fontId="7"/>
  </si>
  <si>
    <t>仮設制度部門</t>
    <rPh sb="0" eb="2">
      <t>カセツ</t>
    </rPh>
    <rPh sb="2" eb="4">
      <t>セイド</t>
    </rPh>
    <rPh sb="4" eb="6">
      <t>ブモン</t>
    </rPh>
    <phoneticPr fontId="7"/>
  </si>
  <si>
    <t>県外</t>
    <rPh sb="0" eb="2">
      <t>ケンガイ</t>
    </rPh>
    <phoneticPr fontId="7"/>
  </si>
  <si>
    <t>勘定のチェック（行和）</t>
    <rPh sb="8" eb="9">
      <t>ギョウ</t>
    </rPh>
    <phoneticPr fontId="7"/>
  </si>
  <si>
    <t>勘定のチェック（列和）</t>
    <rPh sb="8" eb="9">
      <t>レツ</t>
    </rPh>
    <phoneticPr fontId="7"/>
  </si>
  <si>
    <t>勘定のチェック（行和－列和）</t>
    <rPh sb="8" eb="9">
      <t>ギョウ</t>
    </rPh>
    <rPh sb="9" eb="10">
      <t>ワ</t>
    </rPh>
    <rPh sb="11" eb="12">
      <t>レツ</t>
    </rPh>
    <phoneticPr fontId="7"/>
  </si>
  <si>
    <t>資　料）</t>
    <phoneticPr fontId="7"/>
  </si>
  <si>
    <t>ＮＡＭの読み方）</t>
    <rPh sb="4" eb="5">
      <t>ヨ</t>
    </rPh>
    <rPh sb="6" eb="7">
      <t>カタ</t>
    </rPh>
    <phoneticPr fontId="7"/>
  </si>
  <si>
    <t>①NAM（National Accounting Matrix：県民勘定行列）では、表側と表頭は同じ分類で、正方行列となっている。</t>
    <rPh sb="32" eb="34">
      <t>ケンミン</t>
    </rPh>
    <rPh sb="34" eb="36">
      <t>カンジョウ</t>
    </rPh>
    <rPh sb="36" eb="38">
      <t>ギョウレツ</t>
    </rPh>
    <rPh sb="54" eb="56">
      <t>セイホウ</t>
    </rPh>
    <rPh sb="56" eb="58">
      <t>ギョウレツ</t>
    </rPh>
    <phoneticPr fontId="7"/>
  </si>
  <si>
    <t>②NAMでは、同じ番号を持つ１組の行と列が１つの勘定を構成する。行にその勘定にとっての受取、列にその勘定にとっての支払がそれぞれ記帳される。したがって、すべての同じ番号を持つ行と列の組み（すべての勘定）について、必ず、行和＝列和が成立していなければならない。</t>
    <rPh sb="64" eb="66">
      <t>キチョウ</t>
    </rPh>
    <rPh sb="98" eb="100">
      <t>カンジョウ</t>
    </rPh>
    <phoneticPr fontId="7"/>
  </si>
  <si>
    <t>③NAMは、左上の生産勘定から、行→列→行→列と、順次右下へ読み進み、最後に財貨・サービス勘定に至るようにすると、経済循環の全体像を理解しやすい。</t>
    <rPh sb="6" eb="8">
      <t>ヒダリウエ</t>
    </rPh>
    <rPh sb="16" eb="17">
      <t>ギョウ</t>
    </rPh>
    <rPh sb="18" eb="19">
      <t>レツ</t>
    </rPh>
    <rPh sb="20" eb="21">
      <t>ギョウ</t>
    </rPh>
    <rPh sb="22" eb="23">
      <t>レツ</t>
    </rPh>
    <rPh sb="48" eb="49">
      <t>イタ</t>
    </rPh>
    <rPh sb="62" eb="65">
      <t>ゼンタイゾウ</t>
    </rPh>
    <phoneticPr fontId="7"/>
  </si>
  <si>
    <t>ＮＡＭの特徴）</t>
    <phoneticPr fontId="7"/>
  </si>
  <si>
    <t>①(記帳の合理性）NAMでは、1つのセルへの記帳が、同時に2つのセルへの記帳(一方の勘定への収入項目の記帳と同時に、他方の勘定への支出項目の記帳)となる。</t>
    <rPh sb="2" eb="4">
      <t>キチョウ</t>
    </rPh>
    <rPh sb="5" eb="8">
      <t>ゴウリセイ</t>
    </rPh>
    <rPh sb="22" eb="24">
      <t>キチョウ</t>
    </rPh>
    <rPh sb="26" eb="28">
      <t>ドウジ</t>
    </rPh>
    <rPh sb="36" eb="38">
      <t>キチョウ</t>
    </rPh>
    <rPh sb="39" eb="41">
      <t>イッポウ</t>
    </rPh>
    <rPh sb="42" eb="44">
      <t>カンジョウ</t>
    </rPh>
    <rPh sb="46" eb="48">
      <t>シュウニュウ</t>
    </rPh>
    <rPh sb="48" eb="50">
      <t>コウモク</t>
    </rPh>
    <rPh sb="51" eb="53">
      <t>キチョウ</t>
    </rPh>
    <rPh sb="54" eb="56">
      <t>ドウジ</t>
    </rPh>
    <rPh sb="58" eb="60">
      <t>タホウ</t>
    </rPh>
    <rPh sb="61" eb="63">
      <t>カンジョウ</t>
    </rPh>
    <rPh sb="65" eb="67">
      <t>シシュツ</t>
    </rPh>
    <rPh sb="67" eb="69">
      <t>コウモク</t>
    </rPh>
    <rPh sb="70" eb="72">
      <t>キチョウ</t>
    </rPh>
    <phoneticPr fontId="7"/>
  </si>
  <si>
    <t>②(完全接合性）NAMを完成させることによって（同じ番号を持つ行と列のすべての組が行和＝列和を満たすように記帳することによって）、NAMが含むすべての勘定の複式記入が整合的に行われたことになる。</t>
    <rPh sb="2" eb="4">
      <t>カンゼン</t>
    </rPh>
    <rPh sb="4" eb="7">
      <t>セツゴウセイ</t>
    </rPh>
    <rPh sb="12" eb="14">
      <t>カンセイ</t>
    </rPh>
    <rPh sb="24" eb="25">
      <t>オナ</t>
    </rPh>
    <rPh sb="26" eb="28">
      <t>バンゴウ</t>
    </rPh>
    <rPh sb="29" eb="30">
      <t>モ</t>
    </rPh>
    <rPh sb="31" eb="32">
      <t>ギョウ</t>
    </rPh>
    <rPh sb="33" eb="34">
      <t>レツ</t>
    </rPh>
    <rPh sb="39" eb="40">
      <t>クミ</t>
    </rPh>
    <rPh sb="41" eb="42">
      <t>ギョウ</t>
    </rPh>
    <rPh sb="42" eb="43">
      <t>ワ</t>
    </rPh>
    <rPh sb="44" eb="45">
      <t>レツ</t>
    </rPh>
    <rPh sb="45" eb="46">
      <t>ワ</t>
    </rPh>
    <rPh sb="47" eb="48">
      <t>ミ</t>
    </rPh>
    <rPh sb="53" eb="55">
      <t>キチョウ</t>
    </rPh>
    <rPh sb="69" eb="70">
      <t>フク</t>
    </rPh>
    <rPh sb="75" eb="77">
      <t>カンジョウ</t>
    </rPh>
    <rPh sb="78" eb="80">
      <t>フクシキ</t>
    </rPh>
    <rPh sb="80" eb="82">
      <t>キニュウ</t>
    </rPh>
    <rPh sb="83" eb="86">
      <t>セイゴウテキ</t>
    </rPh>
    <rPh sb="87" eb="88">
      <t>オコナ</t>
    </rPh>
    <phoneticPr fontId="7"/>
  </si>
  <si>
    <t>③(記録の緊密性）NAMはどのような複雑な経済でも鳥瞰図的に全体を見渡せる形でコンパクトに表現することが出来る。</t>
    <rPh sb="2" eb="4">
      <t>キロク</t>
    </rPh>
    <rPh sb="5" eb="8">
      <t>キンミツセイ</t>
    </rPh>
    <rPh sb="18" eb="20">
      <t>フクザツ</t>
    </rPh>
    <rPh sb="21" eb="23">
      <t>ケイザイ</t>
    </rPh>
    <rPh sb="25" eb="29">
      <t>チョウカンズテキ</t>
    </rPh>
    <rPh sb="30" eb="32">
      <t>ゼンタイ</t>
    </rPh>
    <rPh sb="33" eb="35">
      <t>ミワタ</t>
    </rPh>
    <rPh sb="37" eb="38">
      <t>カタチ</t>
    </rPh>
    <rPh sb="45" eb="47">
      <t>ヒョウゲン</t>
    </rPh>
    <rPh sb="52" eb="54">
      <t>デキ</t>
    </rPh>
    <phoneticPr fontId="7"/>
  </si>
  <si>
    <t>④(構造の伸縮性）NAMは、完全接合性を維持しながら、分析目的に応じて、活動分類や、財貨･サービス分類、あるいは、経常移転分類などを詳細に分解して表示することが出来る。</t>
    <rPh sb="2" eb="4">
      <t>コウゾウ</t>
    </rPh>
    <rPh sb="5" eb="8">
      <t>シンシュクセイ</t>
    </rPh>
    <rPh sb="14" eb="16">
      <t>カンゼン</t>
    </rPh>
    <rPh sb="16" eb="19">
      <t>セツゴウセイ</t>
    </rPh>
    <rPh sb="20" eb="22">
      <t>イジ</t>
    </rPh>
    <rPh sb="27" eb="29">
      <t>ブンセキ</t>
    </rPh>
    <rPh sb="29" eb="31">
      <t>モクテキ</t>
    </rPh>
    <rPh sb="32" eb="33">
      <t>オウ</t>
    </rPh>
    <rPh sb="36" eb="38">
      <t>カツドウ</t>
    </rPh>
    <rPh sb="38" eb="40">
      <t>ブンルイ</t>
    </rPh>
    <rPh sb="42" eb="44">
      <t>ザイカ</t>
    </rPh>
    <rPh sb="49" eb="51">
      <t>ブンルイ</t>
    </rPh>
    <rPh sb="57" eb="59">
      <t>ケイジョウ</t>
    </rPh>
    <rPh sb="59" eb="61">
      <t>イテン</t>
    </rPh>
    <rPh sb="61" eb="63">
      <t>ブンルイ</t>
    </rPh>
    <rPh sb="66" eb="68">
      <t>ショウサイ</t>
    </rPh>
    <rPh sb="69" eb="71">
      <t>ブンカイ</t>
    </rPh>
    <rPh sb="73" eb="75">
      <t>ヒョウジ</t>
    </rPh>
    <rPh sb="80" eb="82">
      <t>デキ</t>
    </rPh>
    <phoneticPr fontId="7"/>
  </si>
  <si>
    <t>⑤（分析適応性）NAMは正方行列で、同じ番号を持つ行と列のすべての組が行和＝列和の条件を満たすので、NAM全体を経済循環を表す方程式体系とみなすことが出来る。そのため、NAM乗数分析や、NAM-based CGE分析などの地域政策分析を行うことが可能である。</t>
    <rPh sb="2" eb="4">
      <t>ブンセキ</t>
    </rPh>
    <rPh sb="4" eb="7">
      <t>テキオウセイ</t>
    </rPh>
    <rPh sb="12" eb="14">
      <t>セイホウ</t>
    </rPh>
    <rPh sb="14" eb="16">
      <t>ギョウレツ</t>
    </rPh>
    <rPh sb="18" eb="19">
      <t>オナ</t>
    </rPh>
    <rPh sb="20" eb="22">
      <t>バンゴウ</t>
    </rPh>
    <rPh sb="23" eb="24">
      <t>モ</t>
    </rPh>
    <rPh sb="25" eb="26">
      <t>ギョウ</t>
    </rPh>
    <rPh sb="27" eb="28">
      <t>レツ</t>
    </rPh>
    <rPh sb="33" eb="34">
      <t>クミ</t>
    </rPh>
    <rPh sb="35" eb="36">
      <t>ギョウ</t>
    </rPh>
    <rPh sb="36" eb="37">
      <t>ワ</t>
    </rPh>
    <rPh sb="38" eb="39">
      <t>レツ</t>
    </rPh>
    <rPh sb="39" eb="40">
      <t>ワ</t>
    </rPh>
    <rPh sb="41" eb="43">
      <t>ジョウケン</t>
    </rPh>
    <rPh sb="44" eb="45">
      <t>ミ</t>
    </rPh>
    <rPh sb="53" eb="55">
      <t>ゼンタイ</t>
    </rPh>
    <rPh sb="56" eb="58">
      <t>ケイザイ</t>
    </rPh>
    <rPh sb="58" eb="60">
      <t>ジュンカン</t>
    </rPh>
    <rPh sb="61" eb="62">
      <t>アラワ</t>
    </rPh>
    <rPh sb="63" eb="66">
      <t>ホウテイシキ</t>
    </rPh>
    <rPh sb="66" eb="68">
      <t>タイケイ</t>
    </rPh>
    <rPh sb="75" eb="77">
      <t>デキ</t>
    </rPh>
    <rPh sb="87" eb="89">
      <t>ジョウスウ</t>
    </rPh>
    <rPh sb="89" eb="91">
      <t>ブンセキ</t>
    </rPh>
    <rPh sb="106" eb="108">
      <t>ブンセキ</t>
    </rPh>
    <rPh sb="111" eb="113">
      <t>チイキ</t>
    </rPh>
    <rPh sb="113" eb="115">
      <t>セイサク</t>
    </rPh>
    <rPh sb="115" eb="117">
      <t>ブンセキ</t>
    </rPh>
    <rPh sb="118" eb="119">
      <t>オコナ</t>
    </rPh>
    <rPh sb="123" eb="125">
      <t>カノウ</t>
    </rPh>
    <phoneticPr fontId="7"/>
  </si>
  <si>
    <t>再生利用活動</t>
    <phoneticPr fontId="3"/>
  </si>
  <si>
    <t>外部的環境保護活動</t>
    <rPh sb="0" eb="3">
      <t>ガイブテキ</t>
    </rPh>
    <rPh sb="3" eb="5">
      <t>カンキョウ</t>
    </rPh>
    <rPh sb="5" eb="7">
      <t>ホゴ</t>
    </rPh>
    <rPh sb="7" eb="9">
      <t>カツドウ</t>
    </rPh>
    <phoneticPr fontId="3"/>
  </si>
  <si>
    <t>政府サービス生産者</t>
    <rPh sb="0" eb="2">
      <t>セイフ</t>
    </rPh>
    <rPh sb="6" eb="9">
      <t>セイサンシャ</t>
    </rPh>
    <phoneticPr fontId="3"/>
  </si>
  <si>
    <t>その他の廃棄物処理活動</t>
    <rPh sb="2" eb="3">
      <t>タ</t>
    </rPh>
    <rPh sb="4" eb="7">
      <t>ハイキブツ</t>
    </rPh>
    <rPh sb="7" eb="9">
      <t>ショリ</t>
    </rPh>
    <rPh sb="9" eb="11">
      <t>カツドウ</t>
    </rPh>
    <phoneticPr fontId="3"/>
  </si>
  <si>
    <t>下水道処理活動</t>
    <rPh sb="0" eb="3">
      <t>ゲスイドウ</t>
    </rPh>
    <rPh sb="3" eb="5">
      <t>ショリ</t>
    </rPh>
    <rPh sb="5" eb="7">
      <t>カツドウ</t>
    </rPh>
    <phoneticPr fontId="3"/>
  </si>
  <si>
    <t>*</t>
    <phoneticPr fontId="3"/>
  </si>
  <si>
    <t>内部的処理活動（環境保護消費）</t>
    <rPh sb="0" eb="3">
      <t>ナイブテキ</t>
    </rPh>
    <rPh sb="3" eb="5">
      <t>ショリ</t>
    </rPh>
    <rPh sb="5" eb="7">
      <t>カツドウ</t>
    </rPh>
    <rPh sb="8" eb="10">
      <t>カンキョウ</t>
    </rPh>
    <rPh sb="10" eb="12">
      <t>ホゴ</t>
    </rPh>
    <rPh sb="12" eb="14">
      <t>ショウヒ</t>
    </rPh>
    <phoneticPr fontId="3"/>
  </si>
  <si>
    <t>対家計民間非営利団体</t>
    <rPh sb="0" eb="1">
      <t>タイ</t>
    </rPh>
    <rPh sb="1" eb="3">
      <t>カケイ</t>
    </rPh>
    <rPh sb="3" eb="5">
      <t>ミンカン</t>
    </rPh>
    <rPh sb="5" eb="8">
      <t>ヒエイリ</t>
    </rPh>
    <rPh sb="8" eb="10">
      <t>ダンタイ</t>
    </rPh>
    <phoneticPr fontId="3"/>
  </si>
  <si>
    <t>リサイクル製品</t>
    <rPh sb="5" eb="7">
      <t>セイヒン</t>
    </rPh>
    <phoneticPr fontId="3"/>
  </si>
  <si>
    <t>廃棄物処理サービス</t>
    <rPh sb="0" eb="3">
      <t>ハイキブツ</t>
    </rPh>
    <rPh sb="3" eb="5">
      <t>ショリ</t>
    </rPh>
    <phoneticPr fontId="3"/>
  </si>
  <si>
    <t>廃棄物処理</t>
    <rPh sb="0" eb="3">
      <t>ハイキブツ</t>
    </rPh>
    <rPh sb="3" eb="5">
      <t>ショリ</t>
    </rPh>
    <phoneticPr fontId="3"/>
  </si>
  <si>
    <t>下水道</t>
    <rPh sb="0" eb="3">
      <t>ゲスイドウ</t>
    </rPh>
    <phoneticPr fontId="3"/>
  </si>
  <si>
    <t>その他</t>
    <rPh sb="2" eb="3">
      <t>タ</t>
    </rPh>
    <phoneticPr fontId="3"/>
  </si>
  <si>
    <t>右記以外の
財貨・サービス</t>
    <rPh sb="0" eb="2">
      <t>ウキ</t>
    </rPh>
    <rPh sb="2" eb="4">
      <t>イガイ</t>
    </rPh>
    <rPh sb="6" eb="8">
      <t>ザイカ</t>
    </rPh>
    <phoneticPr fontId="3"/>
  </si>
  <si>
    <t>政府サービス生産者</t>
    <rPh sb="6" eb="9">
      <t>セイサンシャ</t>
    </rPh>
    <phoneticPr fontId="3"/>
  </si>
  <si>
    <t>廃棄物サービス</t>
    <rPh sb="0" eb="3">
      <t>ハイキブツ</t>
    </rPh>
    <phoneticPr fontId="3"/>
  </si>
  <si>
    <t>市場</t>
    <rPh sb="0" eb="2">
      <t>シジョウ</t>
    </rPh>
    <phoneticPr fontId="3"/>
  </si>
  <si>
    <t>非市場</t>
    <rPh sb="0" eb="1">
      <t>ヒ</t>
    </rPh>
    <rPh sb="1" eb="3">
      <t>シジョウ</t>
    </rPh>
    <phoneticPr fontId="3"/>
  </si>
  <si>
    <t>再生利用活動</t>
    <rPh sb="0" eb="2">
      <t>サイセイ</t>
    </rPh>
    <rPh sb="2" eb="4">
      <t>リヨウ</t>
    </rPh>
    <rPh sb="4" eb="6">
      <t>カツドウ</t>
    </rPh>
    <phoneticPr fontId="3"/>
  </si>
  <si>
    <t>所得分配
使用勘定</t>
    <rPh sb="0" eb="2">
      <t>ショトク</t>
    </rPh>
    <rPh sb="2" eb="4">
      <t>ブンパイ</t>
    </rPh>
    <rPh sb="5" eb="7">
      <t>シヨウ</t>
    </rPh>
    <rPh sb="7" eb="9">
      <t>カンジョウ</t>
    </rPh>
    <phoneticPr fontId="3"/>
  </si>
  <si>
    <t>産業の
内部的
処理活動</t>
    <rPh sb="0" eb="2">
      <t>サンギョウ</t>
    </rPh>
    <rPh sb="4" eb="7">
      <t>ナイブテキ</t>
    </rPh>
    <rPh sb="8" eb="10">
      <t>ショリ</t>
    </rPh>
    <rPh sb="10" eb="12">
      <t>カツドウ</t>
    </rPh>
    <phoneticPr fontId="3"/>
  </si>
  <si>
    <t>右記以外
の政府の
活動</t>
    <rPh sb="0" eb="1">
      <t>ミギ</t>
    </rPh>
    <rPh sb="6" eb="8">
      <t>セイフ</t>
    </rPh>
    <phoneticPr fontId="3"/>
  </si>
  <si>
    <t>政府の
内部的
処理活動</t>
    <rPh sb="0" eb="2">
      <t>セイフ</t>
    </rPh>
    <rPh sb="4" eb="7">
      <t>ナイブテキ</t>
    </rPh>
    <rPh sb="8" eb="10">
      <t>ショリ</t>
    </rPh>
    <rPh sb="10" eb="12">
      <t>カツドウ</t>
    </rPh>
    <phoneticPr fontId="3"/>
  </si>
  <si>
    <t>廃棄物の
焼却活動
及び最終
処分活動</t>
    <rPh sb="0" eb="3">
      <t>ハイキブツ</t>
    </rPh>
    <rPh sb="10" eb="11">
      <t>オヨ</t>
    </rPh>
    <phoneticPr fontId="3"/>
  </si>
  <si>
    <t>その他の
廃棄物
処理活動</t>
    <rPh sb="2" eb="3">
      <t>タ</t>
    </rPh>
    <rPh sb="5" eb="8">
      <t>ハイキブツ</t>
    </rPh>
    <rPh sb="9" eb="11">
      <t>ショリ</t>
    </rPh>
    <rPh sb="11" eb="13">
      <t>カツドウ</t>
    </rPh>
    <phoneticPr fontId="3"/>
  </si>
  <si>
    <t>下水道
処理活動</t>
    <rPh sb="0" eb="3">
      <t>ゲスイドウ</t>
    </rPh>
    <rPh sb="4" eb="6">
      <t>ショリ</t>
    </rPh>
    <rPh sb="6" eb="8">
      <t>カツドウ</t>
    </rPh>
    <phoneticPr fontId="3"/>
  </si>
  <si>
    <t>民間
最終消費
(右記を除く）</t>
    <rPh sb="0" eb="2">
      <t>ミンカン</t>
    </rPh>
    <rPh sb="3" eb="5">
      <t>サイシュウ</t>
    </rPh>
    <rPh sb="5" eb="7">
      <t>ショウヒ</t>
    </rPh>
    <rPh sb="9" eb="10">
      <t>ミギ</t>
    </rPh>
    <rPh sb="10" eb="11">
      <t>キ</t>
    </rPh>
    <rPh sb="12" eb="13">
      <t>ノゾ</t>
    </rPh>
    <phoneticPr fontId="3"/>
  </si>
  <si>
    <t>政府
最終消費</t>
    <rPh sb="0" eb="2">
      <t>セイフ</t>
    </rPh>
    <rPh sb="3" eb="5">
      <t>サイシュウ</t>
    </rPh>
    <rPh sb="5" eb="7">
      <t>ショウヒ</t>
    </rPh>
    <phoneticPr fontId="3"/>
  </si>
  <si>
    <t>非金融
資産</t>
    <rPh sb="0" eb="1">
      <t>ヒ</t>
    </rPh>
    <rPh sb="1" eb="3">
      <t>キンユウ</t>
    </rPh>
    <rPh sb="4" eb="6">
      <t>シサン</t>
    </rPh>
    <phoneticPr fontId="3"/>
  </si>
  <si>
    <t>政府
サービス
生産者</t>
    <rPh sb="0" eb="2">
      <t>セイフ</t>
    </rPh>
    <rPh sb="8" eb="11">
      <t>セイサンシャ</t>
    </rPh>
    <phoneticPr fontId="3"/>
  </si>
  <si>
    <t>対家計
民間
非営利
団体</t>
    <rPh sb="0" eb="1">
      <t>タイ</t>
    </rPh>
    <rPh sb="1" eb="3">
      <t>カケイ</t>
    </rPh>
    <rPh sb="4" eb="6">
      <t>ミンカン</t>
    </rPh>
    <rPh sb="7" eb="10">
      <t>ヒエイリ</t>
    </rPh>
    <rPh sb="11" eb="13">
      <t>ダンタイ</t>
    </rPh>
    <phoneticPr fontId="3"/>
  </si>
  <si>
    <t>消費者の
内部的
処理活動</t>
    <rPh sb="0" eb="3">
      <t>ショウヒシャ</t>
    </rPh>
    <rPh sb="5" eb="8">
      <t>ナイブテキ</t>
    </rPh>
    <rPh sb="9" eb="11">
      <t>ショリ</t>
    </rPh>
    <rPh sb="11" eb="13">
      <t>カツドウ</t>
    </rPh>
    <phoneticPr fontId="3"/>
  </si>
  <si>
    <t>消費目的
勘定</t>
    <rPh sb="0" eb="2">
      <t>ショウヒ</t>
    </rPh>
    <rPh sb="2" eb="4">
      <t>モクテキ</t>
    </rPh>
    <rPh sb="5" eb="7">
      <t>カンジョウ</t>
    </rPh>
    <phoneticPr fontId="3"/>
  </si>
  <si>
    <t>産業の内部的処理活動</t>
    <rPh sb="0" eb="2">
      <t>サンギョウ</t>
    </rPh>
    <rPh sb="3" eb="6">
      <t>ナイブテキ</t>
    </rPh>
    <rPh sb="6" eb="8">
      <t>ショリ</t>
    </rPh>
    <rPh sb="8" eb="10">
      <t>カツドウ</t>
    </rPh>
    <phoneticPr fontId="3"/>
  </si>
  <si>
    <t>政府の内部的処理活動</t>
    <rPh sb="0" eb="2">
      <t>セイフ</t>
    </rPh>
    <rPh sb="3" eb="6">
      <t>ナイブテキ</t>
    </rPh>
    <rPh sb="6" eb="8">
      <t>ショリ</t>
    </rPh>
    <rPh sb="8" eb="10">
      <t>カツドウ</t>
    </rPh>
    <phoneticPr fontId="3"/>
  </si>
  <si>
    <t>1g</t>
    <phoneticPr fontId="3"/>
  </si>
  <si>
    <t>1i</t>
    <phoneticPr fontId="3"/>
  </si>
  <si>
    <t>廃棄物の焼却活動･最終処分活動</t>
    <rPh sb="0" eb="3">
      <t>ハイキブツ</t>
    </rPh>
    <rPh sb="4" eb="6">
      <t>ショウキャク</t>
    </rPh>
    <rPh sb="6" eb="8">
      <t>カツドウ</t>
    </rPh>
    <rPh sb="9" eb="11">
      <t>サイシュウ</t>
    </rPh>
    <rPh sb="11" eb="13">
      <t>ショブン</t>
    </rPh>
    <rPh sb="13" eb="15">
      <t>カツドウ</t>
    </rPh>
    <phoneticPr fontId="3"/>
  </si>
  <si>
    <t>百万円</t>
    <rPh sb="0" eb="2">
      <t>ヒャクマン</t>
    </rPh>
    <rPh sb="2" eb="3">
      <t>エン</t>
    </rPh>
    <phoneticPr fontId="3"/>
  </si>
  <si>
    <t>産業</t>
    <phoneticPr fontId="3"/>
  </si>
  <si>
    <t>対家計民間非営利サービス生産者</t>
    <phoneticPr fontId="3"/>
  </si>
  <si>
    <t>生産･輸入品に課される税－補助金</t>
    <phoneticPr fontId="7"/>
  </si>
  <si>
    <t>NOx</t>
    <phoneticPr fontId="3"/>
  </si>
  <si>
    <t>SOx</t>
    <phoneticPr fontId="3"/>
  </si>
  <si>
    <t>COD</t>
    <phoneticPr fontId="3"/>
  </si>
  <si>
    <t>T-P</t>
    <phoneticPr fontId="3"/>
  </si>
  <si>
    <t>T-N</t>
    <phoneticPr fontId="3"/>
  </si>
  <si>
    <t>1a</t>
    <phoneticPr fontId="3"/>
  </si>
  <si>
    <t>1b</t>
    <phoneticPr fontId="3"/>
  </si>
  <si>
    <t>1c</t>
    <phoneticPr fontId="3"/>
  </si>
  <si>
    <t>1d</t>
    <phoneticPr fontId="3"/>
  </si>
  <si>
    <t>1e</t>
    <phoneticPr fontId="3"/>
  </si>
  <si>
    <t>1f</t>
    <phoneticPr fontId="3"/>
  </si>
  <si>
    <t>1g</t>
    <phoneticPr fontId="3"/>
  </si>
  <si>
    <t>1h</t>
    <phoneticPr fontId="3"/>
  </si>
  <si>
    <t>1i</t>
    <phoneticPr fontId="3"/>
  </si>
  <si>
    <t>1j</t>
    <phoneticPr fontId="3"/>
  </si>
  <si>
    <t>2a</t>
    <phoneticPr fontId="3"/>
  </si>
  <si>
    <t>2b</t>
    <phoneticPr fontId="3"/>
  </si>
  <si>
    <t>2c</t>
    <phoneticPr fontId="3"/>
  </si>
  <si>
    <t>2d</t>
    <phoneticPr fontId="3"/>
  </si>
  <si>
    <t>2e</t>
    <phoneticPr fontId="3"/>
  </si>
  <si>
    <t>2f</t>
    <phoneticPr fontId="3"/>
  </si>
  <si>
    <t>2g</t>
    <phoneticPr fontId="3"/>
  </si>
  <si>
    <t>2h</t>
    <phoneticPr fontId="3"/>
  </si>
  <si>
    <t>2i</t>
    <phoneticPr fontId="3"/>
  </si>
  <si>
    <t>2j</t>
    <phoneticPr fontId="3"/>
  </si>
  <si>
    <t>2k</t>
    <phoneticPr fontId="3"/>
  </si>
  <si>
    <t>3a</t>
    <phoneticPr fontId="3"/>
  </si>
  <si>
    <t>3b</t>
    <phoneticPr fontId="3"/>
  </si>
  <si>
    <t>3c</t>
    <phoneticPr fontId="3"/>
  </si>
  <si>
    <t>15a</t>
    <phoneticPr fontId="3"/>
  </si>
  <si>
    <t>15b</t>
    <phoneticPr fontId="3"/>
  </si>
  <si>
    <t>15c</t>
    <phoneticPr fontId="3"/>
  </si>
  <si>
    <t>15d</t>
    <phoneticPr fontId="3"/>
  </si>
  <si>
    <t>15e</t>
    <phoneticPr fontId="3"/>
  </si>
  <si>
    <t>15f</t>
    <phoneticPr fontId="3"/>
  </si>
  <si>
    <t>21a</t>
    <phoneticPr fontId="3"/>
  </si>
  <si>
    <t>21b</t>
    <phoneticPr fontId="3"/>
  </si>
  <si>
    <t>21c</t>
    <phoneticPr fontId="3"/>
  </si>
  <si>
    <t>22a</t>
    <phoneticPr fontId="3"/>
  </si>
  <si>
    <t>22b</t>
    <phoneticPr fontId="3"/>
  </si>
  <si>
    <t>22c</t>
    <phoneticPr fontId="3"/>
  </si>
  <si>
    <t>1a</t>
    <phoneticPr fontId="3"/>
  </si>
  <si>
    <t>＊</t>
    <phoneticPr fontId="3"/>
  </si>
  <si>
    <t>*</t>
    <phoneticPr fontId="3"/>
  </si>
  <si>
    <t>1b</t>
    <phoneticPr fontId="3"/>
  </si>
  <si>
    <t>1c</t>
    <phoneticPr fontId="3"/>
  </si>
  <si>
    <t>1d</t>
    <phoneticPr fontId="3"/>
  </si>
  <si>
    <t>1e</t>
    <phoneticPr fontId="3"/>
  </si>
  <si>
    <t>下記以外の産業の活動</t>
    <phoneticPr fontId="3"/>
  </si>
  <si>
    <t>2b</t>
    <phoneticPr fontId="3"/>
  </si>
  <si>
    <t>＊</t>
    <phoneticPr fontId="3"/>
  </si>
  <si>
    <t>2c</t>
    <phoneticPr fontId="3"/>
  </si>
  <si>
    <t>＊</t>
    <phoneticPr fontId="3"/>
  </si>
  <si>
    <t>2d</t>
    <phoneticPr fontId="3"/>
  </si>
  <si>
    <t>2e</t>
    <phoneticPr fontId="3"/>
  </si>
  <si>
    <t>2f</t>
    <phoneticPr fontId="3"/>
  </si>
  <si>
    <t>＊</t>
    <phoneticPr fontId="3"/>
  </si>
  <si>
    <t>2g</t>
    <phoneticPr fontId="3"/>
  </si>
  <si>
    <t>2h</t>
    <phoneticPr fontId="3"/>
  </si>
  <si>
    <t>2i</t>
    <phoneticPr fontId="3"/>
  </si>
  <si>
    <t>＊</t>
    <phoneticPr fontId="3"/>
  </si>
  <si>
    <t>対家計民間非営利ｻｰﾋﾞｽ生産者</t>
    <phoneticPr fontId="7"/>
  </si>
  <si>
    <t>2j</t>
    <phoneticPr fontId="3"/>
  </si>
  <si>
    <t>2k</t>
    <phoneticPr fontId="3"/>
  </si>
  <si>
    <t>3a</t>
    <phoneticPr fontId="3"/>
  </si>
  <si>
    <t>3b</t>
    <phoneticPr fontId="3"/>
  </si>
  <si>
    <t>3c</t>
    <phoneticPr fontId="3"/>
  </si>
  <si>
    <t>*</t>
    <phoneticPr fontId="3"/>
  </si>
  <si>
    <t>＊</t>
    <phoneticPr fontId="3"/>
  </si>
  <si>
    <t>＊</t>
    <phoneticPr fontId="3"/>
  </si>
  <si>
    <t>*</t>
    <phoneticPr fontId="3"/>
  </si>
  <si>
    <t>COD</t>
    <phoneticPr fontId="3"/>
  </si>
  <si>
    <t>15d</t>
    <phoneticPr fontId="3"/>
  </si>
  <si>
    <t>*</t>
    <phoneticPr fontId="3"/>
  </si>
  <si>
    <t>T-P</t>
    <phoneticPr fontId="3"/>
  </si>
  <si>
    <t>15e</t>
    <phoneticPr fontId="3"/>
  </si>
  <si>
    <t>T-N</t>
    <phoneticPr fontId="3"/>
  </si>
  <si>
    <t>15f</t>
    <phoneticPr fontId="3"/>
  </si>
  <si>
    <t>22a</t>
    <phoneticPr fontId="3"/>
  </si>
  <si>
    <t>22b</t>
    <phoneticPr fontId="3"/>
  </si>
  <si>
    <t>22c</t>
    <phoneticPr fontId="3"/>
  </si>
  <si>
    <t>t</t>
    <phoneticPr fontId="3"/>
  </si>
  <si>
    <t>総排出量</t>
    <rPh sb="0" eb="1">
      <t>ソウ</t>
    </rPh>
    <rPh sb="1" eb="4">
      <t>ハイシュツリョウ</t>
    </rPh>
    <phoneticPr fontId="3"/>
  </si>
  <si>
    <t>　</t>
    <phoneticPr fontId="3"/>
  </si>
  <si>
    <t>（単位：百万円）</t>
    <rPh sb="1" eb="3">
      <t>タンイ</t>
    </rPh>
    <rPh sb="4" eb="5">
      <t>ヒャク</t>
    </rPh>
    <rPh sb="5" eb="7">
      <t>マンエン</t>
    </rPh>
    <phoneticPr fontId="18"/>
  </si>
  <si>
    <t>（１）非金融法人企業</t>
  </si>
  <si>
    <t>　　項　　　　目</t>
    <rPh sb="2" eb="8">
      <t>コウモク</t>
    </rPh>
    <phoneticPr fontId="18"/>
  </si>
  <si>
    <t>（控除）固定資本減耗</t>
    <rPh sb="1" eb="3">
      <t>コウジョ</t>
    </rPh>
    <rPh sb="4" eb="6">
      <t>コテイ</t>
    </rPh>
    <rPh sb="6" eb="8">
      <t>シホン</t>
    </rPh>
    <rPh sb="8" eb="10">
      <t>ゲンモウ</t>
    </rPh>
    <phoneticPr fontId="18"/>
  </si>
  <si>
    <t>貯蓄投資差額（土地の購入（純）含む）</t>
    <rPh sb="0" eb="2">
      <t>チョチク</t>
    </rPh>
    <rPh sb="2" eb="4">
      <t>トウシ</t>
    </rPh>
    <rPh sb="4" eb="6">
      <t>サガク</t>
    </rPh>
    <rPh sb="7" eb="9">
      <t>トチ</t>
    </rPh>
    <rPh sb="10" eb="12">
      <t>コウニュウ</t>
    </rPh>
    <rPh sb="13" eb="14">
      <t>ジュン</t>
    </rPh>
    <rPh sb="15" eb="16">
      <t>フク</t>
    </rPh>
    <phoneticPr fontId="18"/>
  </si>
  <si>
    <t>資産の変動</t>
    <rPh sb="0" eb="2">
      <t>シサン</t>
    </rPh>
    <rPh sb="3" eb="5">
      <t>ヘンドウ</t>
    </rPh>
    <phoneticPr fontId="18"/>
  </si>
  <si>
    <t>貯蓄（純）</t>
    <rPh sb="0" eb="2">
      <t>チョチク</t>
    </rPh>
    <rPh sb="3" eb="4">
      <t>ジュン</t>
    </rPh>
    <phoneticPr fontId="18"/>
  </si>
  <si>
    <t>資本移転等（純）</t>
    <rPh sb="0" eb="2">
      <t>シホン</t>
    </rPh>
    <rPh sb="2" eb="5">
      <t>イテンナド</t>
    </rPh>
    <rPh sb="6" eb="7">
      <t>ジュン</t>
    </rPh>
    <phoneticPr fontId="18"/>
  </si>
  <si>
    <t>貯蓄･資本移転による正味資産の変動</t>
    <rPh sb="0" eb="2">
      <t>チョチク</t>
    </rPh>
    <rPh sb="3" eb="5">
      <t>シホン</t>
    </rPh>
    <rPh sb="5" eb="7">
      <t>イテン</t>
    </rPh>
    <rPh sb="10" eb="12">
      <t>ショウミ</t>
    </rPh>
    <rPh sb="12" eb="14">
      <t>シサン</t>
    </rPh>
    <rPh sb="15" eb="17">
      <t>ヘンドウ</t>
    </rPh>
    <phoneticPr fontId="18"/>
  </si>
  <si>
    <t>（注）土地の購入（純）については、資料の制約上推計していない。</t>
    <rPh sb="1" eb="2">
      <t>チュウ</t>
    </rPh>
    <rPh sb="3" eb="5">
      <t>トチ</t>
    </rPh>
    <rPh sb="6" eb="8">
      <t>コウニュウ</t>
    </rPh>
    <rPh sb="9" eb="10">
      <t>ジュン</t>
    </rPh>
    <rPh sb="17" eb="19">
      <t>シリョウ</t>
    </rPh>
    <rPh sb="20" eb="23">
      <t>セイヤクジョウ</t>
    </rPh>
    <rPh sb="23" eb="25">
      <t>スイケイ</t>
    </rPh>
    <phoneticPr fontId="13"/>
  </si>
  <si>
    <t>（２）金融機関</t>
  </si>
  <si>
    <t>貯蓄投資差額（土地の購入（純）含む）</t>
  </si>
  <si>
    <t>（注）土地の購入（純）、資本移転等（純）については、資料の制約上推計していない。</t>
    <rPh sb="12" eb="14">
      <t>シホン</t>
    </rPh>
    <rPh sb="14" eb="16">
      <t>イテン</t>
    </rPh>
    <rPh sb="16" eb="17">
      <t>トウ</t>
    </rPh>
    <rPh sb="18" eb="19">
      <t>ジュン</t>
    </rPh>
    <phoneticPr fontId="13"/>
  </si>
  <si>
    <t>土地の購入</t>
    <rPh sb="0" eb="2">
      <t>トチ</t>
    </rPh>
    <rPh sb="3" eb="5">
      <t>コウニュウ</t>
    </rPh>
    <phoneticPr fontId="18"/>
  </si>
  <si>
    <t>貯蓄投資差額</t>
    <rPh sb="0" eb="2">
      <t>チョチク</t>
    </rPh>
    <rPh sb="2" eb="4">
      <t>トウシ</t>
    </rPh>
    <rPh sb="4" eb="6">
      <t>サガク</t>
    </rPh>
    <phoneticPr fontId="18"/>
  </si>
  <si>
    <t>貯蓄</t>
    <rPh sb="0" eb="2">
      <t>チョチク</t>
    </rPh>
    <phoneticPr fontId="18"/>
  </si>
  <si>
    <t>資本移転等（純）</t>
  </si>
  <si>
    <t>（注）土地の購入（純）については、資料の制約上推計していない。</t>
  </si>
  <si>
    <t>貯蓄</t>
  </si>
  <si>
    <t>合計</t>
    <rPh sb="0" eb="2">
      <t>ゴウケイ</t>
    </rPh>
    <phoneticPr fontId="13"/>
  </si>
  <si>
    <t>県外に対する債権の純増</t>
    <rPh sb="0" eb="2">
      <t>ケンガイ</t>
    </rPh>
    <rPh sb="3" eb="4">
      <t>タイ</t>
    </rPh>
    <rPh sb="6" eb="8">
      <t>サイケン</t>
    </rPh>
    <rPh sb="9" eb="11">
      <t>ジュンゾウ</t>
    </rPh>
    <phoneticPr fontId="18"/>
  </si>
  <si>
    <t>県民貯蓄</t>
    <rPh sb="0" eb="2">
      <t>ケンミン</t>
    </rPh>
    <rPh sb="2" eb="4">
      <t>チョチク</t>
    </rPh>
    <phoneticPr fontId="18"/>
  </si>
  <si>
    <t>県外からの資本移転等（純）</t>
    <rPh sb="0" eb="2">
      <t>ケンガイ</t>
    </rPh>
    <rPh sb="5" eb="7">
      <t>シホン</t>
    </rPh>
    <rPh sb="7" eb="10">
      <t>イテンナド</t>
    </rPh>
    <rPh sb="11" eb="12">
      <t>ジュン</t>
    </rPh>
    <phoneticPr fontId="18"/>
  </si>
  <si>
    <t>（控除）統計上の不突合</t>
    <rPh sb="1" eb="3">
      <t>コウジョ</t>
    </rPh>
    <rPh sb="4" eb="7">
      <t>トウケイジョウ</t>
    </rPh>
    <rPh sb="8" eb="9">
      <t>フ</t>
    </rPh>
    <rPh sb="9" eb="10">
      <t>トツ</t>
    </rPh>
    <rPh sb="10" eb="11">
      <t>ゴウ</t>
    </rPh>
    <phoneticPr fontId="18"/>
  </si>
  <si>
    <t>２ 制度部門別所得支出勘定</t>
    <rPh sb="2" eb="4">
      <t>セイド</t>
    </rPh>
    <rPh sb="4" eb="6">
      <t>ブモン</t>
    </rPh>
    <rPh sb="6" eb="7">
      <t>ベツ</t>
    </rPh>
    <rPh sb="7" eb="9">
      <t>ショトク</t>
    </rPh>
    <rPh sb="9" eb="11">
      <t>シシュツ</t>
    </rPh>
    <rPh sb="11" eb="13">
      <t>カンジョウ</t>
    </rPh>
    <phoneticPr fontId="18"/>
  </si>
  <si>
    <t>（１）非金融法人企業</t>
    <rPh sb="3" eb="4">
      <t>ヒ</t>
    </rPh>
    <rPh sb="4" eb="6">
      <t>キンユウ</t>
    </rPh>
    <rPh sb="6" eb="8">
      <t>ホウジン</t>
    </rPh>
    <rPh sb="8" eb="10">
      <t>キギョウ</t>
    </rPh>
    <phoneticPr fontId="18"/>
  </si>
  <si>
    <t>項　　　　目</t>
    <rPh sb="0" eb="6">
      <t>コウモク</t>
    </rPh>
    <phoneticPr fontId="18"/>
  </si>
  <si>
    <t>　　　支　払</t>
    <rPh sb="3" eb="6">
      <t>シシュツ</t>
    </rPh>
    <phoneticPr fontId="18"/>
  </si>
  <si>
    <t>　　　受　取</t>
    <rPh sb="3" eb="6">
      <t>ウケト</t>
    </rPh>
    <phoneticPr fontId="18"/>
  </si>
  <si>
    <t>（２）金融機関</t>
    <rPh sb="3" eb="5">
      <t>キンユウ</t>
    </rPh>
    <rPh sb="5" eb="7">
      <t>キカン</t>
    </rPh>
    <phoneticPr fontId="18"/>
  </si>
  <si>
    <t>（単位：百万円）</t>
  </si>
  <si>
    <t>産出額</t>
    <rPh sb="0" eb="3">
      <t>サンシュツガク</t>
    </rPh>
    <phoneticPr fontId="13"/>
  </si>
  <si>
    <t>県内総生産</t>
    <rPh sb="0" eb="2">
      <t>ケンナイ</t>
    </rPh>
    <rPh sb="2" eb="5">
      <t>ソウセイサン</t>
    </rPh>
    <phoneticPr fontId="13"/>
  </si>
  <si>
    <t>固定資本減耗</t>
    <rPh sb="4" eb="6">
      <t>ゲンモウ</t>
    </rPh>
    <phoneticPr fontId="13"/>
  </si>
  <si>
    <t>県内純生産</t>
    <rPh sb="0" eb="2">
      <t>ケンナイ</t>
    </rPh>
    <rPh sb="2" eb="3">
      <t>ジュン</t>
    </rPh>
    <rPh sb="3" eb="5">
      <t>セイサン</t>
    </rPh>
    <phoneticPr fontId="13"/>
  </si>
  <si>
    <t>生産・輸入品に</t>
    <rPh sb="0" eb="2">
      <t>セイサン</t>
    </rPh>
    <rPh sb="3" eb="5">
      <t>ユニュウ</t>
    </rPh>
    <rPh sb="5" eb="6">
      <t>シナ</t>
    </rPh>
    <phoneticPr fontId="13"/>
  </si>
  <si>
    <t>営業余剰・</t>
    <rPh sb="0" eb="2">
      <t>エイギョウ</t>
    </rPh>
    <rPh sb="2" eb="4">
      <t>ヨジョウ</t>
    </rPh>
    <phoneticPr fontId="13"/>
  </si>
  <si>
    <t>課される税</t>
    <rPh sb="0" eb="1">
      <t>カ</t>
    </rPh>
    <rPh sb="4" eb="5">
      <t>ゼイ</t>
    </rPh>
    <phoneticPr fontId="13"/>
  </si>
  <si>
    <t>混合所得</t>
    <rPh sb="0" eb="2">
      <t>コンゴウ</t>
    </rPh>
    <rPh sb="2" eb="4">
      <t>ショトク</t>
    </rPh>
    <phoneticPr fontId="13"/>
  </si>
  <si>
    <t>(控除)補助金</t>
    <rPh sb="1" eb="3">
      <t>コウジョ</t>
    </rPh>
    <rPh sb="4" eb="7">
      <t>ホジョキン</t>
    </rPh>
    <phoneticPr fontId="13"/>
  </si>
  <si>
    <t xml:space="preserve"> (単位:百万円)</t>
  </si>
  <si>
    <t>（４）対家計民間非営利団体</t>
    <rPh sb="3" eb="4">
      <t>タイ</t>
    </rPh>
    <rPh sb="4" eb="6">
      <t>カケイ</t>
    </rPh>
    <rPh sb="6" eb="8">
      <t>ミンカン</t>
    </rPh>
    <rPh sb="8" eb="9">
      <t>ヒ</t>
    </rPh>
    <rPh sb="9" eb="11">
      <t>エイリ</t>
    </rPh>
    <rPh sb="11" eb="13">
      <t>ダンタイ</t>
    </rPh>
    <phoneticPr fontId="18"/>
  </si>
  <si>
    <t>（５）家計（個人企業を含む）</t>
    <rPh sb="3" eb="5">
      <t>カケイ</t>
    </rPh>
    <rPh sb="6" eb="8">
      <t>コジン</t>
    </rPh>
    <rPh sb="8" eb="10">
      <t>キギョウ</t>
    </rPh>
    <rPh sb="11" eb="12">
      <t>フク</t>
    </rPh>
    <phoneticPr fontId="18"/>
  </si>
  <si>
    <t>（参考）可処分所得</t>
    <rPh sb="1" eb="3">
      <t>サンコウ</t>
    </rPh>
    <rPh sb="4" eb="7">
      <t>カショブン</t>
    </rPh>
    <rPh sb="7" eb="9">
      <t>ショトク</t>
    </rPh>
    <phoneticPr fontId="18"/>
  </si>
  <si>
    <t>　　　　貯蓄率（％）</t>
    <rPh sb="4" eb="6">
      <t>チョチク</t>
    </rPh>
    <rPh sb="6" eb="7">
      <t>リツ</t>
    </rPh>
    <phoneticPr fontId="18"/>
  </si>
  <si>
    <t>Ⅲ 基本勘定</t>
  </si>
  <si>
    <t>１　統合勘定</t>
    <rPh sb="2" eb="4">
      <t>トウゴウ</t>
    </rPh>
    <rPh sb="4" eb="6">
      <t>カンジョウ</t>
    </rPh>
    <phoneticPr fontId="19"/>
  </si>
  <si>
    <t>（２）県民可処分所得と使用勘定</t>
    <rPh sb="3" eb="5">
      <t>ケンミン</t>
    </rPh>
    <rPh sb="5" eb="10">
      <t>カショブンショトク</t>
    </rPh>
    <rPh sb="11" eb="13">
      <t>シヨウ</t>
    </rPh>
    <rPh sb="13" eb="15">
      <t>カンジョウ</t>
    </rPh>
    <phoneticPr fontId="19"/>
  </si>
  <si>
    <t>　民間最終消費支出　</t>
  </si>
  <si>
    <t>　政府最終消費支出　</t>
  </si>
  <si>
    <t>　県民貯蓄</t>
  </si>
  <si>
    <t>　雇用者報酬（県内活動による）</t>
    <rPh sb="4" eb="6">
      <t>ホウシュウ</t>
    </rPh>
    <rPh sb="7" eb="8">
      <t>ケン</t>
    </rPh>
    <rPh sb="9" eb="11">
      <t>カツドウ</t>
    </rPh>
    <phoneticPr fontId="19"/>
  </si>
  <si>
    <t>　県外からの雇用者報酬(純)　</t>
    <rPh sb="9" eb="11">
      <t>ホウシュウ</t>
    </rPh>
    <phoneticPr fontId="19"/>
  </si>
  <si>
    <t>　営業余剰・混合所得　</t>
    <rPh sb="6" eb="8">
      <t>コンゴウ</t>
    </rPh>
    <rPh sb="8" eb="10">
      <t>ショトク</t>
    </rPh>
    <phoneticPr fontId="19"/>
  </si>
  <si>
    <t>　県外からの財産所得(純)　</t>
  </si>
  <si>
    <t>　生産・輸入品に課される税</t>
    <rPh sb="1" eb="3">
      <t>セイサン</t>
    </rPh>
    <rPh sb="4" eb="7">
      <t>ユニュウヒン</t>
    </rPh>
    <rPh sb="8" eb="9">
      <t>カ</t>
    </rPh>
    <rPh sb="12" eb="13">
      <t>ゼイ</t>
    </rPh>
    <phoneticPr fontId="19"/>
  </si>
  <si>
    <t>　県外からのその他の経常移転(純)　</t>
    <rPh sb="6" eb="9">
      <t>ソノタ</t>
    </rPh>
    <phoneticPr fontId="19"/>
  </si>
  <si>
    <t>（単位：百万円）</t>
    <rPh sb="1" eb="3">
      <t>タンイ</t>
    </rPh>
    <rPh sb="4" eb="5">
      <t>ヒャク</t>
    </rPh>
    <rPh sb="5" eb="7">
      <t>マンエン</t>
    </rPh>
    <phoneticPr fontId="19"/>
  </si>
  <si>
    <t>（４）県外勘定（経常取引）</t>
    <rPh sb="3" eb="5">
      <t>ケンガイ</t>
    </rPh>
    <rPh sb="5" eb="7">
      <t>カンジョウ</t>
    </rPh>
    <rPh sb="8" eb="10">
      <t>ケイジョウ</t>
    </rPh>
    <rPh sb="10" eb="12">
      <t>トリヒキ</t>
    </rPh>
    <phoneticPr fontId="18"/>
  </si>
  <si>
    <t>　雇用者報酬（支払）</t>
    <rPh sb="1" eb="4">
      <t>コヨウシャ</t>
    </rPh>
    <rPh sb="4" eb="6">
      <t>ホウシュウ</t>
    </rPh>
    <rPh sb="7" eb="9">
      <t>シハライ</t>
    </rPh>
    <phoneticPr fontId="18"/>
  </si>
  <si>
    <t>　財産所得（支払）</t>
    <rPh sb="1" eb="3">
      <t>ザイサン</t>
    </rPh>
    <rPh sb="3" eb="5">
      <t>ショトク</t>
    </rPh>
    <rPh sb="6" eb="8">
      <t>シハライ</t>
    </rPh>
    <phoneticPr fontId="18"/>
  </si>
  <si>
    <t>　経常県外収支</t>
    <rPh sb="1" eb="3">
      <t>ケイジョウ</t>
    </rPh>
    <rPh sb="3" eb="5">
      <t>ケンガイ</t>
    </rPh>
    <rPh sb="5" eb="7">
      <t>シュウシ</t>
    </rPh>
    <phoneticPr fontId="18"/>
  </si>
  <si>
    <t>　支　  　払</t>
    <rPh sb="1" eb="7">
      <t>シハライ</t>
    </rPh>
    <phoneticPr fontId="18"/>
  </si>
  <si>
    <t>　雇用者報酬（受取）</t>
    <rPh sb="1" eb="4">
      <t>コヨウシャ</t>
    </rPh>
    <rPh sb="4" eb="6">
      <t>ホウシュウ</t>
    </rPh>
    <rPh sb="7" eb="9">
      <t>ウケトリ</t>
    </rPh>
    <phoneticPr fontId="18"/>
  </si>
  <si>
    <t>　財産所得（受取）</t>
    <rPh sb="1" eb="3">
      <t>ザイサン</t>
    </rPh>
    <rPh sb="3" eb="5">
      <t>ショトク</t>
    </rPh>
    <rPh sb="6" eb="8">
      <t>ウケトリ</t>
    </rPh>
    <phoneticPr fontId="18"/>
  </si>
  <si>
    <t>　受　  　取</t>
    <rPh sb="1" eb="7">
      <t>ウケトリ</t>
    </rPh>
    <phoneticPr fontId="18"/>
  </si>
  <si>
    <t>雇用者報酬</t>
    <rPh sb="3" eb="5">
      <t>ホウシュウ</t>
    </rPh>
    <phoneticPr fontId="3"/>
  </si>
  <si>
    <t>一般政府貯蓄投資差額</t>
    <rPh sb="0" eb="2">
      <t>イッパン</t>
    </rPh>
    <rPh sb="2" eb="4">
      <t>セイフ</t>
    </rPh>
    <rPh sb="4" eb="6">
      <t>チョチク</t>
    </rPh>
    <rPh sb="6" eb="8">
      <t>トウシ</t>
    </rPh>
    <rPh sb="8" eb="10">
      <t>サガク</t>
    </rPh>
    <phoneticPr fontId="3"/>
  </si>
  <si>
    <t xml:space="preserve"> </t>
    <phoneticPr fontId="3"/>
  </si>
  <si>
    <t>貯蓄投資差額</t>
    <rPh sb="0" eb="2">
      <t>チョチク</t>
    </rPh>
    <rPh sb="2" eb="4">
      <t>トウシ</t>
    </rPh>
    <rPh sb="4" eb="6">
      <t>サガク</t>
    </rPh>
    <phoneticPr fontId="3"/>
  </si>
  <si>
    <t>備考</t>
    <rPh sb="0" eb="2">
      <t>ビコウ</t>
    </rPh>
    <phoneticPr fontId="3"/>
  </si>
  <si>
    <t>金融機関</t>
    <rPh sb="0" eb="2">
      <t>キンユウ</t>
    </rPh>
    <rPh sb="2" eb="4">
      <t>キカン</t>
    </rPh>
    <phoneticPr fontId="3"/>
  </si>
  <si>
    <t>家計(個人企業を含む）</t>
    <rPh sb="0" eb="2">
      <t>カケイ</t>
    </rPh>
    <rPh sb="3" eb="5">
      <t>コジン</t>
    </rPh>
    <rPh sb="5" eb="7">
      <t>キギョウ</t>
    </rPh>
    <rPh sb="8" eb="9">
      <t>フク</t>
    </rPh>
    <phoneticPr fontId="3"/>
  </si>
  <si>
    <t>合計</t>
    <rPh sb="0" eb="2">
      <t>ゴウケイ</t>
    </rPh>
    <phoneticPr fontId="3"/>
  </si>
  <si>
    <t>非金融法人企業</t>
    <rPh sb="0" eb="1">
      <t>ヒ</t>
    </rPh>
    <rPh sb="1" eb="3">
      <t>キンユウ</t>
    </rPh>
    <rPh sb="3" eb="5">
      <t>ホウジン</t>
    </rPh>
    <rPh sb="5" eb="7">
      <t>キギョウ</t>
    </rPh>
    <phoneticPr fontId="3"/>
  </si>
  <si>
    <t>財産所得(支払）</t>
    <rPh sb="0" eb="2">
      <t>ザイサン</t>
    </rPh>
    <rPh sb="2" eb="4">
      <t>ショトク</t>
    </rPh>
    <rPh sb="5" eb="7">
      <t>シハラ</t>
    </rPh>
    <phoneticPr fontId="3"/>
  </si>
  <si>
    <t>財産所得(受取）</t>
    <rPh sb="0" eb="2">
      <t>ザイサン</t>
    </rPh>
    <rPh sb="2" eb="4">
      <t>ショトク</t>
    </rPh>
    <rPh sb="5" eb="7">
      <t>ウケトリ</t>
    </rPh>
    <phoneticPr fontId="3"/>
  </si>
  <si>
    <t>A</t>
    <phoneticPr fontId="3"/>
  </si>
  <si>
    <t>B</t>
    <phoneticPr fontId="3"/>
  </si>
  <si>
    <t>C</t>
    <phoneticPr fontId="3"/>
  </si>
  <si>
    <t>D=A+B-C</t>
    <phoneticPr fontId="3"/>
  </si>
  <si>
    <t>（単位：百万円）</t>
    <rPh sb="1" eb="3">
      <t>タンイ</t>
    </rPh>
    <rPh sb="4" eb="5">
      <t>ヒャク</t>
    </rPh>
    <rPh sb="5" eb="7">
      <t>マンエン</t>
    </rPh>
    <phoneticPr fontId="3"/>
  </si>
  <si>
    <t>貯蓄投資差額＋支払財産所得（純）</t>
    <rPh sb="0" eb="2">
      <t>チョチク</t>
    </rPh>
    <rPh sb="2" eb="4">
      <t>トウシ</t>
    </rPh>
    <rPh sb="4" eb="6">
      <t>サガク</t>
    </rPh>
    <rPh sb="7" eb="9">
      <t>シハライ</t>
    </rPh>
    <rPh sb="9" eb="11">
      <t>ザイサン</t>
    </rPh>
    <rPh sb="11" eb="13">
      <t>ショトク</t>
    </rPh>
    <rPh sb="14" eb="15">
      <t>ジュン</t>
    </rPh>
    <phoneticPr fontId="3"/>
  </si>
  <si>
    <t>県内総生産（名目）</t>
    <rPh sb="0" eb="2">
      <t>ケンアイ</t>
    </rPh>
    <rPh sb="2" eb="5">
      <t>ソウセイサン</t>
    </rPh>
    <rPh sb="6" eb="8">
      <t>メイモク</t>
    </rPh>
    <phoneticPr fontId="3"/>
  </si>
  <si>
    <t>基礎的財政収支（貯蓄投資差額＋支払財産所得（純））</t>
    <rPh sb="0" eb="3">
      <t>キソテキ</t>
    </rPh>
    <rPh sb="3" eb="5">
      <t>ザイセイ</t>
    </rPh>
    <rPh sb="5" eb="7">
      <t>シュウシ</t>
    </rPh>
    <rPh sb="8" eb="10">
      <t>チョチク</t>
    </rPh>
    <rPh sb="10" eb="12">
      <t>トウシ</t>
    </rPh>
    <rPh sb="12" eb="14">
      <t>サガク</t>
    </rPh>
    <rPh sb="15" eb="17">
      <t>シハラ</t>
    </rPh>
    <rPh sb="17" eb="19">
      <t>ザイサン</t>
    </rPh>
    <rPh sb="19" eb="21">
      <t>ショトク</t>
    </rPh>
    <rPh sb="22" eb="23">
      <t>ジュン</t>
    </rPh>
    <phoneticPr fontId="3"/>
  </si>
  <si>
    <t>名目GDP比</t>
    <rPh sb="0" eb="2">
      <t>メイモク</t>
    </rPh>
    <rPh sb="5" eb="6">
      <t>ヒ</t>
    </rPh>
    <phoneticPr fontId="3"/>
  </si>
  <si>
    <t>※</t>
    <phoneticPr fontId="3"/>
  </si>
  <si>
    <t>（１） 県内総生産勘定（生産側及び支出側）</t>
    <rPh sb="9" eb="11">
      <t>カンジョウ</t>
    </rPh>
    <rPh sb="12" eb="15">
      <t>セイサンガワ</t>
    </rPh>
    <rPh sb="15" eb="16">
      <t>オヨ</t>
    </rPh>
    <rPh sb="17" eb="19">
      <t>シシュツ</t>
    </rPh>
    <rPh sb="19" eb="20">
      <t>ガワ</t>
    </rPh>
    <phoneticPr fontId="19"/>
  </si>
  <si>
    <t>（単位：百万円）</t>
    <phoneticPr fontId="19"/>
  </si>
  <si>
    <t>項　　　　目</t>
    <phoneticPr fontId="19"/>
  </si>
  <si>
    <t>　雇用者報酬（県内活動による）</t>
    <rPh sb="1" eb="4">
      <t>コヨウシャ</t>
    </rPh>
    <rPh sb="4" eb="6">
      <t>ホウシュウ</t>
    </rPh>
    <rPh sb="7" eb="9">
      <t>ケンナイ</t>
    </rPh>
    <rPh sb="9" eb="11">
      <t>カツドウ</t>
    </rPh>
    <phoneticPr fontId="17"/>
  </si>
  <si>
    <t>　営業余剰・混合所得</t>
    <rPh sb="6" eb="8">
      <t>コンゴウ</t>
    </rPh>
    <rPh sb="8" eb="10">
      <t>ショトク</t>
    </rPh>
    <phoneticPr fontId="17"/>
  </si>
  <si>
    <t>　固定資本減耗</t>
  </si>
  <si>
    <t>　生産・輸入品に課税される税</t>
    <rPh sb="1" eb="3">
      <t>セイサン</t>
    </rPh>
    <rPh sb="4" eb="7">
      <t>ユニュウヒン</t>
    </rPh>
    <rPh sb="8" eb="10">
      <t>カゼイ</t>
    </rPh>
    <rPh sb="13" eb="14">
      <t>ゼイ</t>
    </rPh>
    <phoneticPr fontId="17"/>
  </si>
  <si>
    <t xml:space="preserve"> （控除）補助金</t>
  </si>
  <si>
    <t>　県内総生産（生産側）</t>
    <rPh sb="1" eb="3">
      <t>ケンナイ</t>
    </rPh>
    <rPh sb="3" eb="4">
      <t>ソウ</t>
    </rPh>
    <rPh sb="4" eb="6">
      <t>セイサン</t>
    </rPh>
    <rPh sb="7" eb="10">
      <t>セイサンガワ</t>
    </rPh>
    <phoneticPr fontId="17"/>
  </si>
  <si>
    <t>　民間最終消費支出</t>
  </si>
  <si>
    <t>　県内総固定資本形成</t>
    <rPh sb="1" eb="3">
      <t>ケンナイ</t>
    </rPh>
    <phoneticPr fontId="17"/>
  </si>
  <si>
    <t>　在庫変動</t>
    <rPh sb="3" eb="5">
      <t>ヘンドウ</t>
    </rPh>
    <phoneticPr fontId="17"/>
  </si>
  <si>
    <t>　財貨･ｻｰﾋﾞｽの移出入（純）</t>
    <rPh sb="12" eb="13">
      <t>ニュウ</t>
    </rPh>
    <rPh sb="14" eb="15">
      <t>ジュン</t>
    </rPh>
    <phoneticPr fontId="17"/>
  </si>
  <si>
    <t>　統計上の不突合</t>
    <rPh sb="1" eb="3">
      <t>トウケイ</t>
    </rPh>
    <rPh sb="3" eb="4">
      <t>ウエ</t>
    </rPh>
    <rPh sb="5" eb="6">
      <t>フ</t>
    </rPh>
    <rPh sb="6" eb="7">
      <t>トツ</t>
    </rPh>
    <rPh sb="7" eb="8">
      <t>ア</t>
    </rPh>
    <phoneticPr fontId="17"/>
  </si>
  <si>
    <t>　県内総生産（支出側）</t>
    <rPh sb="1" eb="3">
      <t>ケンナイ</t>
    </rPh>
    <rPh sb="3" eb="4">
      <t>ソウ</t>
    </rPh>
    <rPh sb="4" eb="6">
      <t>セイサン</t>
    </rPh>
    <rPh sb="7" eb="9">
      <t>シシュツ</t>
    </rPh>
    <rPh sb="9" eb="10">
      <t>ガワ</t>
    </rPh>
    <phoneticPr fontId="17"/>
  </si>
  <si>
    <t>　</t>
    <phoneticPr fontId="19"/>
  </si>
  <si>
    <t>　県民可処分所得の使用</t>
    <rPh sb="1" eb="3">
      <t>ケンミン</t>
    </rPh>
    <rPh sb="3" eb="6">
      <t>カショブン</t>
    </rPh>
    <rPh sb="6" eb="8">
      <t>ショトク</t>
    </rPh>
    <rPh sb="9" eb="11">
      <t>シヨウ</t>
    </rPh>
    <phoneticPr fontId="19"/>
  </si>
  <si>
    <t xml:space="preserve"> （控除）補助金　</t>
    <phoneticPr fontId="19"/>
  </si>
  <si>
    <t>　県民可処分所得</t>
    <phoneticPr fontId="19"/>
  </si>
  <si>
    <t>（３）資本勘定</t>
    <rPh sb="3" eb="5">
      <t>シホン</t>
    </rPh>
    <rPh sb="5" eb="7">
      <t>カンジョウ</t>
    </rPh>
    <phoneticPr fontId="22"/>
  </si>
  <si>
    <t>　県内総固定資本形成</t>
    <rPh sb="1" eb="3">
      <t>ケンナイ</t>
    </rPh>
    <rPh sb="3" eb="4">
      <t>ソウ</t>
    </rPh>
    <rPh sb="4" eb="6">
      <t>コテイ</t>
    </rPh>
    <rPh sb="6" eb="8">
      <t>シホン</t>
    </rPh>
    <rPh sb="8" eb="10">
      <t>ケイセイ</t>
    </rPh>
    <phoneticPr fontId="17"/>
  </si>
  <si>
    <t>　（控除）固定資本減耗</t>
    <rPh sb="2" eb="4">
      <t>コウジョ</t>
    </rPh>
    <rPh sb="5" eb="7">
      <t>コテイ</t>
    </rPh>
    <rPh sb="7" eb="9">
      <t>シホン</t>
    </rPh>
    <rPh sb="9" eb="11">
      <t>ゲンモウ</t>
    </rPh>
    <phoneticPr fontId="17"/>
  </si>
  <si>
    <t>　在庫変動</t>
    <rPh sb="1" eb="3">
      <t>ザイコ</t>
    </rPh>
    <rPh sb="3" eb="5">
      <t>ヘンドウ</t>
    </rPh>
    <phoneticPr fontId="17"/>
  </si>
  <si>
    <t>　純貸出(+)／純借入(-)</t>
    <rPh sb="1" eb="2">
      <t>ジュン</t>
    </rPh>
    <rPh sb="2" eb="4">
      <t>カシダシ</t>
    </rPh>
    <rPh sb="8" eb="9">
      <t>ジュン</t>
    </rPh>
    <rPh sb="9" eb="11">
      <t>カリイレ</t>
    </rPh>
    <phoneticPr fontId="17"/>
  </si>
  <si>
    <t>　資産の変動</t>
    <rPh sb="1" eb="3">
      <t>シサン</t>
    </rPh>
    <rPh sb="4" eb="6">
      <t>ヘンドウ</t>
    </rPh>
    <phoneticPr fontId="17"/>
  </si>
  <si>
    <t>　県民貯蓄</t>
    <rPh sb="1" eb="3">
      <t>ケンミン</t>
    </rPh>
    <rPh sb="3" eb="5">
      <t>チョチク</t>
    </rPh>
    <phoneticPr fontId="17"/>
  </si>
  <si>
    <t>　県外からの資本移転等（純）</t>
    <rPh sb="1" eb="3">
      <t>ケンガイ</t>
    </rPh>
    <rPh sb="6" eb="8">
      <t>シホン</t>
    </rPh>
    <rPh sb="8" eb="11">
      <t>イテンナド</t>
    </rPh>
    <rPh sb="12" eb="13">
      <t>ジュン</t>
    </rPh>
    <phoneticPr fontId="17"/>
  </si>
  <si>
    <t>　（控除）統計上の不突合</t>
    <rPh sb="2" eb="4">
      <t>コウジョ</t>
    </rPh>
    <rPh sb="5" eb="8">
      <t>トウケイジョウ</t>
    </rPh>
    <rPh sb="9" eb="10">
      <t>フ</t>
    </rPh>
    <rPh sb="10" eb="11">
      <t>トツ</t>
    </rPh>
    <rPh sb="11" eb="12">
      <t>ゴウ</t>
    </rPh>
    <phoneticPr fontId="17"/>
  </si>
  <si>
    <t>　貯蓄･資本移転による正味資産の変動</t>
    <rPh sb="1" eb="3">
      <t>チョチク</t>
    </rPh>
    <rPh sb="4" eb="6">
      <t>シホン</t>
    </rPh>
    <rPh sb="6" eb="8">
      <t>イテン</t>
    </rPh>
    <rPh sb="11" eb="13">
      <t>ショウミ</t>
    </rPh>
    <rPh sb="13" eb="15">
      <t>シサン</t>
    </rPh>
    <rPh sb="16" eb="18">
      <t>ヘンドウ</t>
    </rPh>
    <phoneticPr fontId="17"/>
  </si>
  <si>
    <t>　（注）資本調達勘定の制度部門別の内訳については、別シートに掲載しています。</t>
    <rPh sb="2" eb="3">
      <t>チュウ</t>
    </rPh>
    <rPh sb="4" eb="6">
      <t>シホン</t>
    </rPh>
    <rPh sb="6" eb="8">
      <t>チョウタツ</t>
    </rPh>
    <rPh sb="8" eb="10">
      <t>カンジョウ</t>
    </rPh>
    <rPh sb="11" eb="13">
      <t>セイド</t>
    </rPh>
    <rPh sb="13" eb="16">
      <t>ブモンベツ</t>
    </rPh>
    <rPh sb="17" eb="19">
      <t>ウチワケ</t>
    </rPh>
    <rPh sb="25" eb="26">
      <t>ベツ</t>
    </rPh>
    <rPh sb="30" eb="32">
      <t>ケイサイ</t>
    </rPh>
    <phoneticPr fontId="19"/>
  </si>
  <si>
    <t xml:space="preserve"> </t>
    <phoneticPr fontId="18"/>
  </si>
  <si>
    <t>　財貨・ｻｰﾋﾞｽの移出入（純）</t>
    <rPh sb="1" eb="3">
      <t>ザイカ</t>
    </rPh>
    <rPh sb="10" eb="12">
      <t>イシュツ</t>
    </rPh>
    <rPh sb="12" eb="13">
      <t>ニュウ</t>
    </rPh>
    <rPh sb="14" eb="15">
      <t>ジュン</t>
    </rPh>
    <phoneticPr fontId="18"/>
  </si>
  <si>
    <t>　</t>
    <phoneticPr fontId="18"/>
  </si>
  <si>
    <t>1.</t>
    <phoneticPr fontId="20"/>
  </si>
  <si>
    <t>財産所得　</t>
    <phoneticPr fontId="20"/>
  </si>
  <si>
    <t>(1)利子</t>
    <phoneticPr fontId="18"/>
  </si>
  <si>
    <t>(2)法人企業の分配所得</t>
    <rPh sb="3" eb="5">
      <t>ホウジン</t>
    </rPh>
    <rPh sb="5" eb="7">
      <t>キギョウ</t>
    </rPh>
    <rPh sb="8" eb="10">
      <t>ブンパイ</t>
    </rPh>
    <rPh sb="10" eb="12">
      <t>ショトク</t>
    </rPh>
    <phoneticPr fontId="18"/>
  </si>
  <si>
    <t>(3)賃貸料</t>
    <phoneticPr fontId="18"/>
  </si>
  <si>
    <t>2.</t>
    <phoneticPr fontId="20"/>
  </si>
  <si>
    <t>所得・富等に課される経常税</t>
    <rPh sb="0" eb="2">
      <t>ショトク</t>
    </rPh>
    <rPh sb="3" eb="4">
      <t>トミ</t>
    </rPh>
    <rPh sb="4" eb="5">
      <t>トウ</t>
    </rPh>
    <rPh sb="6" eb="7">
      <t>カ</t>
    </rPh>
    <rPh sb="10" eb="12">
      <t>ケイジョウ</t>
    </rPh>
    <rPh sb="12" eb="13">
      <t>ゼイ</t>
    </rPh>
    <phoneticPr fontId="18"/>
  </si>
  <si>
    <t>3.</t>
    <phoneticPr fontId="20"/>
  </si>
  <si>
    <t>その他の社会保険非年金給付　</t>
    <phoneticPr fontId="18"/>
  </si>
  <si>
    <t>4.</t>
    <phoneticPr fontId="20"/>
  </si>
  <si>
    <t>その他の経常移転　</t>
    <phoneticPr fontId="20"/>
  </si>
  <si>
    <t>　うち非生命純保険料</t>
    <rPh sb="3" eb="4">
      <t>ヒ</t>
    </rPh>
    <rPh sb="4" eb="6">
      <t>セイメイ</t>
    </rPh>
    <rPh sb="6" eb="7">
      <t>ジュン</t>
    </rPh>
    <rPh sb="7" eb="10">
      <t>ホケンリョウ</t>
    </rPh>
    <phoneticPr fontId="18"/>
  </si>
  <si>
    <t>5.</t>
    <phoneticPr fontId="20"/>
  </si>
  <si>
    <t>貯蓄　</t>
    <phoneticPr fontId="20"/>
  </si>
  <si>
    <t>6.</t>
    <phoneticPr fontId="20"/>
  </si>
  <si>
    <t>営業余剰</t>
    <phoneticPr fontId="18"/>
  </si>
  <si>
    <t>7.</t>
    <phoneticPr fontId="20"/>
  </si>
  <si>
    <t>(3)保険契約者に帰属する投資所得</t>
    <rPh sb="3" eb="5">
      <t>ホケン</t>
    </rPh>
    <rPh sb="5" eb="8">
      <t>ケイヤクシャ</t>
    </rPh>
    <rPh sb="9" eb="11">
      <t>キゾク</t>
    </rPh>
    <rPh sb="13" eb="15">
      <t>トウシ</t>
    </rPh>
    <rPh sb="15" eb="17">
      <t>ショトク</t>
    </rPh>
    <phoneticPr fontId="18"/>
  </si>
  <si>
    <t>(4)賃貸料</t>
    <phoneticPr fontId="18"/>
  </si>
  <si>
    <t>8.</t>
    <phoneticPr fontId="20"/>
  </si>
  <si>
    <t>雇主の帰属社会負担　</t>
    <rPh sb="0" eb="2">
      <t>ヤトイヌシ</t>
    </rPh>
    <rPh sb="5" eb="7">
      <t>シャカイ</t>
    </rPh>
    <phoneticPr fontId="18"/>
  </si>
  <si>
    <t>9.</t>
    <phoneticPr fontId="20"/>
  </si>
  <si>
    <t>　うち非生命保険金</t>
    <rPh sb="3" eb="4">
      <t>ヒ</t>
    </rPh>
    <rPh sb="4" eb="6">
      <t>セイメイ</t>
    </rPh>
    <rPh sb="6" eb="9">
      <t>ホケンキン</t>
    </rPh>
    <phoneticPr fontId="18"/>
  </si>
  <si>
    <t>（注）法人企業の分配所得には、海外直接投資に関する再投資収益を含む。</t>
    <rPh sb="1" eb="2">
      <t>チュウ</t>
    </rPh>
    <rPh sb="3" eb="7">
      <t>ホウジンキギョウ</t>
    </rPh>
    <rPh sb="8" eb="10">
      <t>ブンパイ</t>
    </rPh>
    <rPh sb="10" eb="12">
      <t>ショトク</t>
    </rPh>
    <rPh sb="15" eb="21">
      <t>カイガイチョクセツトウシ</t>
    </rPh>
    <rPh sb="22" eb="23">
      <t>カン</t>
    </rPh>
    <rPh sb="25" eb="28">
      <t>サイトウシ</t>
    </rPh>
    <rPh sb="28" eb="30">
      <t>シュウエキ</t>
    </rPh>
    <rPh sb="31" eb="32">
      <t>フク</t>
    </rPh>
    <phoneticPr fontId="22"/>
  </si>
  <si>
    <t>(3)その他の投資所得</t>
    <rPh sb="5" eb="6">
      <t>タ</t>
    </rPh>
    <rPh sb="7" eb="9">
      <t>トウシ</t>
    </rPh>
    <rPh sb="9" eb="11">
      <t>ショトク</t>
    </rPh>
    <phoneticPr fontId="18"/>
  </si>
  <si>
    <t xml:space="preserve"> a.保険契約者に帰属する投資所得</t>
    <rPh sb="3" eb="8">
      <t>ホケンケイヤクシャ</t>
    </rPh>
    <rPh sb="9" eb="11">
      <t>キゾク</t>
    </rPh>
    <rPh sb="13" eb="15">
      <t>トウシ</t>
    </rPh>
    <rPh sb="15" eb="17">
      <t>ショトク</t>
    </rPh>
    <phoneticPr fontId="18"/>
  </si>
  <si>
    <t xml:space="preserve"> b.年金受給権に係る投資所得</t>
    <rPh sb="3" eb="5">
      <t>ネンキン</t>
    </rPh>
    <rPh sb="5" eb="8">
      <t>ジュキュウケン</t>
    </rPh>
    <rPh sb="9" eb="10">
      <t>カカ</t>
    </rPh>
    <rPh sb="11" eb="15">
      <t>トウシショトク</t>
    </rPh>
    <phoneticPr fontId="18"/>
  </si>
  <si>
    <t xml:space="preserve"> c.投資信託投資者に帰属する投資所得</t>
    <rPh sb="3" eb="10">
      <t>トウシシンタクトウシシャ</t>
    </rPh>
    <rPh sb="11" eb="13">
      <t>キゾク</t>
    </rPh>
    <rPh sb="15" eb="17">
      <t>トウシ</t>
    </rPh>
    <rPh sb="17" eb="19">
      <t>ショトク</t>
    </rPh>
    <phoneticPr fontId="18"/>
  </si>
  <si>
    <t>-</t>
  </si>
  <si>
    <t>所得・富等に課される経常税</t>
    <rPh sb="0" eb="2">
      <t>ショトク</t>
    </rPh>
    <rPh sb="3" eb="4">
      <t>トミ</t>
    </rPh>
    <rPh sb="4" eb="5">
      <t>トウ</t>
    </rPh>
    <rPh sb="6" eb="7">
      <t>カ</t>
    </rPh>
    <rPh sb="10" eb="13">
      <t>ケイジョウゼイ</t>
    </rPh>
    <phoneticPr fontId="18"/>
  </si>
  <si>
    <t>現物社会移転以外の社会給付</t>
    <rPh sb="0" eb="2">
      <t>ゲンブツ</t>
    </rPh>
    <rPh sb="2" eb="4">
      <t>シャカイ</t>
    </rPh>
    <rPh sb="4" eb="6">
      <t>イテン</t>
    </rPh>
    <rPh sb="6" eb="8">
      <t>イガイ</t>
    </rPh>
    <rPh sb="9" eb="11">
      <t>シャカイ</t>
    </rPh>
    <rPh sb="11" eb="13">
      <t>キュウフ</t>
    </rPh>
    <phoneticPr fontId="18"/>
  </si>
  <si>
    <t>(1)その他の社会保険年金給付</t>
    <rPh sb="5" eb="6">
      <t>タ</t>
    </rPh>
    <rPh sb="7" eb="9">
      <t>シャカイ</t>
    </rPh>
    <rPh sb="9" eb="11">
      <t>ホケン</t>
    </rPh>
    <rPh sb="11" eb="13">
      <t>ネンキン</t>
    </rPh>
    <rPh sb="13" eb="15">
      <t>キュウフ</t>
    </rPh>
    <phoneticPr fontId="18"/>
  </si>
  <si>
    <t>(2)その他の社会保険非年金給付　</t>
    <rPh sb="5" eb="6">
      <t>タ</t>
    </rPh>
    <rPh sb="7" eb="9">
      <t>シャカイ</t>
    </rPh>
    <rPh sb="9" eb="11">
      <t>ホケン</t>
    </rPh>
    <rPh sb="11" eb="12">
      <t>ヒ</t>
    </rPh>
    <rPh sb="12" eb="14">
      <t>ネンキン</t>
    </rPh>
    <rPh sb="14" eb="16">
      <t>キュウフ</t>
    </rPh>
    <phoneticPr fontId="18"/>
  </si>
  <si>
    <t>　　　非生命保険金</t>
    <rPh sb="3" eb="4">
      <t>ヒ</t>
    </rPh>
    <rPh sb="4" eb="6">
      <t>セイメイ</t>
    </rPh>
    <rPh sb="6" eb="9">
      <t>ホケンキン</t>
    </rPh>
    <phoneticPr fontId="18"/>
  </si>
  <si>
    <t>年金受給権の変動調整</t>
    <rPh sb="0" eb="2">
      <t>ネンキン</t>
    </rPh>
    <rPh sb="2" eb="5">
      <t>ジュキュウケン</t>
    </rPh>
    <rPh sb="6" eb="8">
      <t>ヘンドウ</t>
    </rPh>
    <rPh sb="8" eb="10">
      <t>チョウセイ</t>
    </rPh>
    <phoneticPr fontId="18"/>
  </si>
  <si>
    <t xml:space="preserve"> b.投資信託投資者に帰属する投資所得</t>
    <rPh sb="3" eb="10">
      <t>トウシシンタクトウシシャ</t>
    </rPh>
    <rPh sb="11" eb="13">
      <t>キゾク</t>
    </rPh>
    <rPh sb="15" eb="17">
      <t>トウシ</t>
    </rPh>
    <rPh sb="17" eb="19">
      <t>ショトク</t>
    </rPh>
    <phoneticPr fontId="18"/>
  </si>
  <si>
    <t>純社会負担</t>
    <rPh sb="0" eb="1">
      <t>ジュン</t>
    </rPh>
    <rPh sb="1" eb="3">
      <t>シャカイ</t>
    </rPh>
    <rPh sb="3" eb="5">
      <t>フタン</t>
    </rPh>
    <phoneticPr fontId="18"/>
  </si>
  <si>
    <t>(1)雇主の現実社会負担</t>
    <rPh sb="3" eb="5">
      <t>ヤトイヌシ</t>
    </rPh>
    <rPh sb="6" eb="8">
      <t>ゲンジツ</t>
    </rPh>
    <rPh sb="8" eb="10">
      <t>シャカイ</t>
    </rPh>
    <rPh sb="10" eb="12">
      <t>フタン</t>
    </rPh>
    <phoneticPr fontId="18"/>
  </si>
  <si>
    <t>(2)雇主の帰属社会負担</t>
    <rPh sb="3" eb="5">
      <t>ヤトイヌシ</t>
    </rPh>
    <rPh sb="6" eb="8">
      <t>キゾク</t>
    </rPh>
    <rPh sb="8" eb="10">
      <t>シャカイ</t>
    </rPh>
    <rPh sb="10" eb="12">
      <t>フタン</t>
    </rPh>
    <phoneticPr fontId="18"/>
  </si>
  <si>
    <t>(3)家計の現実社会負担</t>
    <rPh sb="3" eb="5">
      <t>カケイ</t>
    </rPh>
    <rPh sb="6" eb="8">
      <t>ゲンジツ</t>
    </rPh>
    <rPh sb="8" eb="10">
      <t>シャカイ</t>
    </rPh>
    <rPh sb="10" eb="12">
      <t>フタン</t>
    </rPh>
    <phoneticPr fontId="18"/>
  </si>
  <si>
    <t>(4)家計の追加社会負担</t>
    <rPh sb="3" eb="5">
      <t>カケイ</t>
    </rPh>
    <rPh sb="6" eb="8">
      <t>ツイカ</t>
    </rPh>
    <rPh sb="8" eb="10">
      <t>シャカイ</t>
    </rPh>
    <rPh sb="10" eb="12">
      <t>フタン</t>
    </rPh>
    <phoneticPr fontId="18"/>
  </si>
  <si>
    <t>(5)（控除）年金制度の手数料</t>
    <rPh sb="4" eb="6">
      <t>コウジョ</t>
    </rPh>
    <rPh sb="7" eb="9">
      <t>ネンキン</t>
    </rPh>
    <rPh sb="9" eb="11">
      <t>セイド</t>
    </rPh>
    <rPh sb="12" eb="15">
      <t>テスウリョウ</t>
    </rPh>
    <phoneticPr fontId="18"/>
  </si>
  <si>
    <t>10.</t>
    <phoneticPr fontId="20"/>
  </si>
  <si>
    <t>（注）法人企業の分配所得には、海外直接投資に関する再投資収益を含む。</t>
    <rPh sb="1" eb="2">
      <t>チュウ</t>
    </rPh>
    <rPh sb="3" eb="7">
      <t>ホウジンキギョウ</t>
    </rPh>
    <rPh sb="8" eb="10">
      <t>ブンパイ</t>
    </rPh>
    <rPh sb="10" eb="12">
      <t>ショトク</t>
    </rPh>
    <rPh sb="15" eb="21">
      <t>カイガイチョクセツトウシ</t>
    </rPh>
    <rPh sb="22" eb="23">
      <t>カン</t>
    </rPh>
    <rPh sb="25" eb="28">
      <t>サイトウシ</t>
    </rPh>
    <rPh sb="28" eb="30">
      <t>シュウエキ</t>
    </rPh>
    <rPh sb="31" eb="32">
      <t>フク</t>
    </rPh>
    <phoneticPr fontId="20"/>
  </si>
  <si>
    <t>（単位：百万円）</t>
    <phoneticPr fontId="18"/>
  </si>
  <si>
    <t>(2)賃貸料</t>
    <rPh sb="3" eb="6">
      <t>チンタイリョウ</t>
    </rPh>
    <phoneticPr fontId="18"/>
  </si>
  <si>
    <t>(1)現金による社会保障給付　</t>
    <rPh sb="3" eb="5">
      <t>ゲンキン</t>
    </rPh>
    <phoneticPr fontId="18"/>
  </si>
  <si>
    <t>(2)その他の社会保険非年金給付</t>
    <rPh sb="5" eb="6">
      <t>タ</t>
    </rPh>
    <rPh sb="7" eb="16">
      <t>シャカイホケンヒネンキンキュウフ</t>
    </rPh>
    <phoneticPr fontId="18"/>
  </si>
  <si>
    <t>(3)社会扶助給付　</t>
    <rPh sb="7" eb="9">
      <t>キュウフ</t>
    </rPh>
    <phoneticPr fontId="18"/>
  </si>
  <si>
    <t>最終消費支出　</t>
    <phoneticPr fontId="20"/>
  </si>
  <si>
    <t>生産・輸入品に課される税</t>
    <rPh sb="0" eb="2">
      <t>セイサン</t>
    </rPh>
    <rPh sb="3" eb="6">
      <t>ユニュウヒン</t>
    </rPh>
    <rPh sb="7" eb="8">
      <t>カ</t>
    </rPh>
    <rPh sb="11" eb="12">
      <t>ゼイ</t>
    </rPh>
    <phoneticPr fontId="18"/>
  </si>
  <si>
    <t>（控除）補助金</t>
    <rPh sb="1" eb="3">
      <t>コウジョ</t>
    </rPh>
    <rPh sb="4" eb="7">
      <t>ホジョキン</t>
    </rPh>
    <phoneticPr fontId="18"/>
  </si>
  <si>
    <t xml:space="preserve">所得・富等に課される経常税  </t>
    <rPh sb="0" eb="2">
      <t>ショトク</t>
    </rPh>
    <rPh sb="3" eb="4">
      <t>トミ</t>
    </rPh>
    <rPh sb="4" eb="5">
      <t>トウ</t>
    </rPh>
    <rPh sb="6" eb="7">
      <t>カ</t>
    </rPh>
    <rPh sb="10" eb="12">
      <t>ケイジョウ</t>
    </rPh>
    <rPh sb="12" eb="13">
      <t>ゼイ</t>
    </rPh>
    <phoneticPr fontId="18"/>
  </si>
  <si>
    <t>11.</t>
    <phoneticPr fontId="20"/>
  </si>
  <si>
    <t>　うち非生命保険金</t>
    <rPh sb="3" eb="4">
      <t>ヒ</t>
    </rPh>
    <rPh sb="4" eb="6">
      <t>セイメイ</t>
    </rPh>
    <rPh sb="6" eb="8">
      <t>ホケン</t>
    </rPh>
    <rPh sb="8" eb="9">
      <t>キン</t>
    </rPh>
    <phoneticPr fontId="18"/>
  </si>
  <si>
    <t>(1)その他の社会保険非年金給付　</t>
    <phoneticPr fontId="18"/>
  </si>
  <si>
    <t>(2)社会扶助給付　</t>
    <rPh sb="7" eb="9">
      <t>キュウフ</t>
    </rPh>
    <phoneticPr fontId="18"/>
  </si>
  <si>
    <t>非生命純保険料</t>
    <rPh sb="0" eb="1">
      <t>ヒ</t>
    </rPh>
    <rPh sb="1" eb="3">
      <t>セイメイ</t>
    </rPh>
    <rPh sb="3" eb="4">
      <t>ジュン</t>
    </rPh>
    <rPh sb="4" eb="7">
      <t>ホケンリョウ</t>
    </rPh>
    <phoneticPr fontId="18"/>
  </si>
  <si>
    <t>(2)配当</t>
    <rPh sb="3" eb="5">
      <t>ハイトウ</t>
    </rPh>
    <phoneticPr fontId="18"/>
  </si>
  <si>
    <t>雇主の帰属社会負担</t>
    <rPh sb="0" eb="2">
      <t>ヤトイヌシ</t>
    </rPh>
    <rPh sb="3" eb="5">
      <t>キゾク</t>
    </rPh>
    <rPh sb="5" eb="7">
      <t>シャカイ</t>
    </rPh>
    <rPh sb="7" eb="9">
      <t>フタン</t>
    </rPh>
    <phoneticPr fontId="18"/>
  </si>
  <si>
    <t>その他の経常移転</t>
    <rPh sb="0" eb="3">
      <t>ソノタ</t>
    </rPh>
    <rPh sb="4" eb="6">
      <t>ケイジョウ</t>
    </rPh>
    <rPh sb="6" eb="8">
      <t>イテン</t>
    </rPh>
    <phoneticPr fontId="18"/>
  </si>
  <si>
    <t xml:space="preserve">   うち非生命保険金</t>
    <rPh sb="5" eb="6">
      <t>ヒ</t>
    </rPh>
    <rPh sb="6" eb="8">
      <t>セイメイ</t>
    </rPh>
    <rPh sb="8" eb="11">
      <t>ホケンキン</t>
    </rPh>
    <phoneticPr fontId="18"/>
  </si>
  <si>
    <t xml:space="preserve"> (単位：百万円)</t>
    <phoneticPr fontId="18"/>
  </si>
  <si>
    <t>(1)消費者負債利子</t>
    <rPh sb="3" eb="6">
      <t>ショウヒシャ</t>
    </rPh>
    <phoneticPr fontId="18"/>
  </si>
  <si>
    <t>(2)その他の利子</t>
    <phoneticPr fontId="18"/>
  </si>
  <si>
    <t>所得・富等に課される経常税</t>
    <rPh sb="0" eb="2">
      <t>ショトク</t>
    </rPh>
    <rPh sb="3" eb="4">
      <t>ト</t>
    </rPh>
    <rPh sb="4" eb="5">
      <t>トウ</t>
    </rPh>
    <rPh sb="6" eb="7">
      <t>カ</t>
    </rPh>
    <rPh sb="10" eb="12">
      <t>ケイジョウ</t>
    </rPh>
    <rPh sb="12" eb="13">
      <t>ゼイ</t>
    </rPh>
    <phoneticPr fontId="18"/>
  </si>
  <si>
    <t>(5)(控除)年金制度の手数料</t>
    <rPh sb="4" eb="6">
      <t>コウジョ</t>
    </rPh>
    <rPh sb="7" eb="11">
      <t>ネンキンセイド</t>
    </rPh>
    <rPh sb="12" eb="15">
      <t>テスウリョウ</t>
    </rPh>
    <phoneticPr fontId="18"/>
  </si>
  <si>
    <t>営業余剰 ・混合所得</t>
    <rPh sb="6" eb="8">
      <t>コンゴウ</t>
    </rPh>
    <rPh sb="8" eb="10">
      <t>ショトク</t>
    </rPh>
    <phoneticPr fontId="18"/>
  </si>
  <si>
    <t>(1)営業余剰（持ち家）</t>
    <rPh sb="3" eb="5">
      <t>エイギョウ</t>
    </rPh>
    <rPh sb="5" eb="7">
      <t>ヨジョウ</t>
    </rPh>
    <rPh sb="8" eb="11">
      <t>モチイエ</t>
    </rPh>
    <phoneticPr fontId="18"/>
  </si>
  <si>
    <t>(2)混合所得</t>
    <rPh sb="3" eb="5">
      <t>コンゴウ</t>
    </rPh>
    <rPh sb="5" eb="7">
      <t>ショトク</t>
    </rPh>
    <phoneticPr fontId="18"/>
  </si>
  <si>
    <t xml:space="preserve">雇用者報酬  </t>
    <phoneticPr fontId="18"/>
  </si>
  <si>
    <t>(1)賃金・俸給</t>
    <rPh sb="3" eb="5">
      <t>チンギン</t>
    </rPh>
    <rPh sb="6" eb="8">
      <t>ホウキュウ</t>
    </rPh>
    <phoneticPr fontId="18"/>
  </si>
  <si>
    <t>(2)雇主の社会負担</t>
    <rPh sb="3" eb="4">
      <t>ヤトイヌシ</t>
    </rPh>
    <rPh sb="4" eb="5">
      <t>ヌシ</t>
    </rPh>
    <rPh sb="6" eb="8">
      <t>シャカイ</t>
    </rPh>
    <rPh sb="8" eb="10">
      <t>フタン</t>
    </rPh>
    <phoneticPr fontId="18"/>
  </si>
  <si>
    <t xml:space="preserve"> a.雇主の現実社会負担  </t>
    <rPh sb="3" eb="4">
      <t>ヤトイヌシ</t>
    </rPh>
    <rPh sb="4" eb="5">
      <t>ヌシ</t>
    </rPh>
    <rPh sb="6" eb="8">
      <t>ゲンジツ</t>
    </rPh>
    <rPh sb="8" eb="10">
      <t>シャカイ</t>
    </rPh>
    <phoneticPr fontId="18"/>
  </si>
  <si>
    <t xml:space="preserve"> b.雇主の帰属社会負担</t>
    <rPh sb="3" eb="5">
      <t>ヤトイヌシ</t>
    </rPh>
    <rPh sb="6" eb="8">
      <t>キゾク</t>
    </rPh>
    <rPh sb="8" eb="10">
      <t>シャカイ</t>
    </rPh>
    <rPh sb="10" eb="12">
      <t>フタン</t>
    </rPh>
    <phoneticPr fontId="18"/>
  </si>
  <si>
    <t>(2)配当</t>
    <phoneticPr fontId="18"/>
  </si>
  <si>
    <t xml:space="preserve"> a．保険契約者に帰属する投資所得</t>
    <rPh sb="3" eb="8">
      <t>ホケンケイヤクシャ</t>
    </rPh>
    <rPh sb="9" eb="11">
      <t>キゾク</t>
    </rPh>
    <rPh sb="13" eb="17">
      <t>トウシショトク</t>
    </rPh>
    <phoneticPr fontId="18"/>
  </si>
  <si>
    <t xml:space="preserve"> b．年金受給権に係る投資所得</t>
    <rPh sb="3" eb="8">
      <t>ネンキンジュキュウケン</t>
    </rPh>
    <rPh sb="9" eb="10">
      <t>カカ</t>
    </rPh>
    <rPh sb="11" eb="15">
      <t>トウシショトク</t>
    </rPh>
    <phoneticPr fontId="18"/>
  </si>
  <si>
    <t xml:space="preserve"> c．投資信託投資者に帰属する投資所得</t>
    <rPh sb="3" eb="5">
      <t>トウシ</t>
    </rPh>
    <rPh sb="5" eb="10">
      <t>シンタクトウシシャ</t>
    </rPh>
    <rPh sb="11" eb="13">
      <t>キゾク</t>
    </rPh>
    <rPh sb="15" eb="19">
      <t>トウシショトク</t>
    </rPh>
    <phoneticPr fontId="18"/>
  </si>
  <si>
    <t xml:space="preserve">(1)現金による社会保障給付  </t>
    <rPh sb="3" eb="5">
      <t>ゲンキン</t>
    </rPh>
    <phoneticPr fontId="18"/>
  </si>
  <si>
    <t>(2)その他の社会保険年金給付</t>
    <rPh sb="5" eb="6">
      <t>タ</t>
    </rPh>
    <rPh sb="7" eb="9">
      <t>シャカイ</t>
    </rPh>
    <rPh sb="9" eb="11">
      <t>ホケン</t>
    </rPh>
    <rPh sb="11" eb="13">
      <t>ネンキン</t>
    </rPh>
    <rPh sb="13" eb="15">
      <t>キュウフ</t>
    </rPh>
    <phoneticPr fontId="18"/>
  </si>
  <si>
    <t>(3)その他の社会保険非年金給付</t>
    <rPh sb="5" eb="6">
      <t>タ</t>
    </rPh>
    <rPh sb="7" eb="9">
      <t>シャカイ</t>
    </rPh>
    <rPh sb="9" eb="11">
      <t>ホケン</t>
    </rPh>
    <rPh sb="11" eb="12">
      <t>ヒ</t>
    </rPh>
    <rPh sb="12" eb="16">
      <t>ネンキンキュウフ</t>
    </rPh>
    <phoneticPr fontId="18"/>
  </si>
  <si>
    <t xml:space="preserve">(4)社会扶助給付  </t>
    <rPh sb="7" eb="9">
      <t>キュウフ</t>
    </rPh>
    <phoneticPr fontId="18"/>
  </si>
  <si>
    <t>12.</t>
    <phoneticPr fontId="20"/>
  </si>
  <si>
    <t>　（注）1. 可処分所得 ＝（受取－１２）－（１～４の合計）</t>
    <rPh sb="2" eb="3">
      <t>チュウ</t>
    </rPh>
    <rPh sb="7" eb="10">
      <t>カショブン</t>
    </rPh>
    <rPh sb="10" eb="12">
      <t>ショトク</t>
    </rPh>
    <rPh sb="15" eb="17">
      <t>ウケトリ</t>
    </rPh>
    <rPh sb="27" eb="29">
      <t>ゴウケイ</t>
    </rPh>
    <phoneticPr fontId="18"/>
  </si>
  <si>
    <t>　　　　2. 貯蓄率 ＝ 貯蓄 ／ （可処分所得＋年金受給権の変動調整）</t>
    <rPh sb="7" eb="9">
      <t>チョチク</t>
    </rPh>
    <rPh sb="9" eb="10">
      <t>リツ</t>
    </rPh>
    <rPh sb="13" eb="15">
      <t>チョチク</t>
    </rPh>
    <rPh sb="19" eb="22">
      <t>カショブン</t>
    </rPh>
    <rPh sb="22" eb="24">
      <t>ショトク</t>
    </rPh>
    <rPh sb="25" eb="27">
      <t>ネンキン</t>
    </rPh>
    <rPh sb="27" eb="30">
      <t>ジュキュウケン</t>
    </rPh>
    <rPh sb="31" eb="33">
      <t>ヘンドウ</t>
    </rPh>
    <rPh sb="33" eb="35">
      <t>チョウセイ</t>
    </rPh>
    <phoneticPr fontId="18"/>
  </si>
  <si>
    <t>資本勘定</t>
    <rPh sb="0" eb="2">
      <t>シホン</t>
    </rPh>
    <rPh sb="2" eb="4">
      <t>カンジョウ</t>
    </rPh>
    <phoneticPr fontId="18"/>
  </si>
  <si>
    <t>総固定資本形成</t>
    <phoneticPr fontId="18"/>
  </si>
  <si>
    <t>在庫変動</t>
    <rPh sb="0" eb="2">
      <t>ザイコ</t>
    </rPh>
    <rPh sb="2" eb="4">
      <t>ヘンドウ</t>
    </rPh>
    <phoneticPr fontId="18"/>
  </si>
  <si>
    <t>（注）在庫変動については、資本制約上推計していない。</t>
    <rPh sb="1" eb="2">
      <t>チュウ</t>
    </rPh>
    <rPh sb="3" eb="5">
      <t>ザイコ</t>
    </rPh>
    <rPh sb="5" eb="7">
      <t>ヘンドウ</t>
    </rPh>
    <rPh sb="13" eb="15">
      <t>シホン</t>
    </rPh>
    <rPh sb="15" eb="18">
      <t>セイヤクジョウ</t>
    </rPh>
    <rPh sb="18" eb="20">
      <t>スイケイ</t>
    </rPh>
    <phoneticPr fontId="13"/>
  </si>
  <si>
    <t>（４）家計（個人企業を含む）</t>
    <phoneticPr fontId="13"/>
  </si>
  <si>
    <t>貯蓄</t>
    <phoneticPr fontId="13"/>
  </si>
  <si>
    <t>（５）対家計民間非営利団体</t>
    <phoneticPr fontId="13"/>
  </si>
  <si>
    <t>　</t>
    <phoneticPr fontId="13"/>
  </si>
  <si>
    <t xml:space="preserve"> </t>
    <phoneticPr fontId="13"/>
  </si>
  <si>
    <t>中 間 投 入</t>
  </si>
  <si>
    <t>県内要素所得</t>
  </si>
  <si>
    <t>雇用者報酬</t>
    <rPh sb="0" eb="3">
      <t>コヨウシャ</t>
    </rPh>
    <rPh sb="3" eb="5">
      <t>ホウシュウ</t>
    </rPh>
    <phoneticPr fontId="13"/>
  </si>
  <si>
    <t>経済活動の種類</t>
  </si>
  <si>
    <t>（生産者価格表示）</t>
    <rPh sb="1" eb="4">
      <t>セイサンシャ</t>
    </rPh>
    <rPh sb="4" eb="6">
      <t>カカク</t>
    </rPh>
    <rPh sb="6" eb="8">
      <t>ヒョウジ</t>
    </rPh>
    <phoneticPr fontId="13"/>
  </si>
  <si>
    <t>(純生産)</t>
  </si>
  <si>
    <t>（１）</t>
    <phoneticPr fontId="13"/>
  </si>
  <si>
    <t>（２）</t>
    <phoneticPr fontId="13"/>
  </si>
  <si>
    <t>(3)=(1)-(2)</t>
    <phoneticPr fontId="13"/>
  </si>
  <si>
    <t>（４）</t>
    <phoneticPr fontId="13"/>
  </si>
  <si>
    <t>(5)=(3)-(4)</t>
    <phoneticPr fontId="13"/>
  </si>
  <si>
    <t>（６）</t>
    <phoneticPr fontId="13"/>
  </si>
  <si>
    <t>(7)=(5)-(6)</t>
    <phoneticPr fontId="13"/>
  </si>
  <si>
    <t>（８）</t>
    <phoneticPr fontId="13"/>
  </si>
  <si>
    <t>(9)=(7)-(8)</t>
    <phoneticPr fontId="13"/>
  </si>
  <si>
    <t>１　農林水産業</t>
    <rPh sb="2" eb="4">
      <t>ノウリン</t>
    </rPh>
    <rPh sb="4" eb="7">
      <t>スイサンギョウ</t>
    </rPh>
    <phoneticPr fontId="13"/>
  </si>
  <si>
    <t>（１）農業</t>
    <rPh sb="3" eb="5">
      <t>ノウギョウ</t>
    </rPh>
    <phoneticPr fontId="13"/>
  </si>
  <si>
    <t>（２）林業</t>
    <rPh sb="3" eb="5">
      <t>リンギョウ</t>
    </rPh>
    <phoneticPr fontId="13"/>
  </si>
  <si>
    <t>（３）水産業</t>
    <rPh sb="3" eb="6">
      <t>スイサンギョウ</t>
    </rPh>
    <phoneticPr fontId="13"/>
  </si>
  <si>
    <t>２　鉱業</t>
    <phoneticPr fontId="13"/>
  </si>
  <si>
    <t>３　製造業</t>
    <phoneticPr fontId="13"/>
  </si>
  <si>
    <t>（１）食料品</t>
    <phoneticPr fontId="13"/>
  </si>
  <si>
    <t>（２）繊維製品</t>
    <rPh sb="5" eb="7">
      <t>セイヒン</t>
    </rPh>
    <phoneticPr fontId="13"/>
  </si>
  <si>
    <t>（３）パルプ･紙・紙加工品</t>
    <rPh sb="9" eb="10">
      <t>カミ</t>
    </rPh>
    <rPh sb="10" eb="13">
      <t>カコウヒン</t>
    </rPh>
    <phoneticPr fontId="13"/>
  </si>
  <si>
    <t>（４）化学</t>
    <phoneticPr fontId="13"/>
  </si>
  <si>
    <t>（５）石油･石炭製品</t>
    <phoneticPr fontId="13"/>
  </si>
  <si>
    <t>（６）窯業･土石製品</t>
    <phoneticPr fontId="13"/>
  </si>
  <si>
    <t>（７）一次金属</t>
    <rPh sb="3" eb="5">
      <t>イチジ</t>
    </rPh>
    <rPh sb="5" eb="7">
      <t>キンゾク</t>
    </rPh>
    <phoneticPr fontId="13"/>
  </si>
  <si>
    <t>（８）金属製品</t>
    <phoneticPr fontId="13"/>
  </si>
  <si>
    <t>（９）はん用・生産用・業務用機械</t>
    <rPh sb="5" eb="6">
      <t>ヨウ</t>
    </rPh>
    <rPh sb="7" eb="10">
      <t>セイサンヨウ</t>
    </rPh>
    <rPh sb="11" eb="14">
      <t>ギョウムヨウ</t>
    </rPh>
    <rPh sb="14" eb="16">
      <t>キカイ</t>
    </rPh>
    <phoneticPr fontId="13"/>
  </si>
  <si>
    <t>（10）電子部品・デバイス</t>
    <rPh sb="4" eb="6">
      <t>デンシ</t>
    </rPh>
    <rPh sb="6" eb="8">
      <t>ブヒン</t>
    </rPh>
    <phoneticPr fontId="13"/>
  </si>
  <si>
    <t>（11）電気機械</t>
    <phoneticPr fontId="13"/>
  </si>
  <si>
    <t>（12）情報・通信機械</t>
    <rPh sb="4" eb="6">
      <t>ジョウホウ</t>
    </rPh>
    <rPh sb="7" eb="9">
      <t>ツウシン</t>
    </rPh>
    <rPh sb="9" eb="11">
      <t>キカイ</t>
    </rPh>
    <phoneticPr fontId="13"/>
  </si>
  <si>
    <t>（13）輸送用機械</t>
    <rPh sb="6" eb="7">
      <t>ヨウ</t>
    </rPh>
    <phoneticPr fontId="13"/>
  </si>
  <si>
    <t>（14）印刷業</t>
    <rPh sb="4" eb="7">
      <t>インサツギョウ</t>
    </rPh>
    <phoneticPr fontId="13"/>
  </si>
  <si>
    <t>４　電気・ガス・水道・廃棄物処理業</t>
    <rPh sb="11" eb="14">
      <t>ハイキブツ</t>
    </rPh>
    <rPh sb="14" eb="16">
      <t>ショリ</t>
    </rPh>
    <phoneticPr fontId="13"/>
  </si>
  <si>
    <t>（１）電気業</t>
    <phoneticPr fontId="13"/>
  </si>
  <si>
    <t>（２）ガス・水道・廃棄物処理業</t>
    <rPh sb="6" eb="8">
      <t>スイドウ</t>
    </rPh>
    <rPh sb="9" eb="12">
      <t>ハイキブツ</t>
    </rPh>
    <rPh sb="12" eb="14">
      <t>ショリ</t>
    </rPh>
    <rPh sb="14" eb="15">
      <t>ギョウ</t>
    </rPh>
    <phoneticPr fontId="13"/>
  </si>
  <si>
    <t>５　建設業</t>
    <phoneticPr fontId="13"/>
  </si>
  <si>
    <t>６　卸売・小売業</t>
    <phoneticPr fontId="13"/>
  </si>
  <si>
    <t>（１）卸売業</t>
    <phoneticPr fontId="13"/>
  </si>
  <si>
    <t>（２）小売業</t>
    <phoneticPr fontId="13"/>
  </si>
  <si>
    <t>７　運輸・郵便業</t>
    <rPh sb="2" eb="4">
      <t>ウンユ</t>
    </rPh>
    <rPh sb="5" eb="7">
      <t>ユウビン</t>
    </rPh>
    <rPh sb="7" eb="8">
      <t>ギョウ</t>
    </rPh>
    <phoneticPr fontId="13"/>
  </si>
  <si>
    <t>８　宿泊・飲食サービス業</t>
    <rPh sb="2" eb="4">
      <t>シュクハク</t>
    </rPh>
    <rPh sb="5" eb="7">
      <t>インショク</t>
    </rPh>
    <rPh sb="11" eb="12">
      <t>ギョウ</t>
    </rPh>
    <phoneticPr fontId="13"/>
  </si>
  <si>
    <t>９　情報通信業</t>
    <rPh sb="2" eb="4">
      <t>ジョウホウ</t>
    </rPh>
    <rPh sb="4" eb="7">
      <t>ツウシンギョウ</t>
    </rPh>
    <phoneticPr fontId="13"/>
  </si>
  <si>
    <t>（１）通信・放送業</t>
    <rPh sb="3" eb="5">
      <t>ツウシン</t>
    </rPh>
    <rPh sb="6" eb="9">
      <t>ホウソウギョウ</t>
    </rPh>
    <phoneticPr fontId="13"/>
  </si>
  <si>
    <t>（２）情報ｻｰﾋﾞｽ・映像音声文字情報制作業</t>
    <rPh sb="3" eb="5">
      <t>ジョウホウ</t>
    </rPh>
    <rPh sb="11" eb="13">
      <t>エイゾウ</t>
    </rPh>
    <rPh sb="13" eb="15">
      <t>オンセイ</t>
    </rPh>
    <rPh sb="15" eb="17">
      <t>モジ</t>
    </rPh>
    <rPh sb="17" eb="19">
      <t>ジョウホウ</t>
    </rPh>
    <rPh sb="20" eb="21">
      <t>ギョウ</t>
    </rPh>
    <phoneticPr fontId="13"/>
  </si>
  <si>
    <t>10　金融・保険業</t>
    <phoneticPr fontId="13"/>
  </si>
  <si>
    <t>（１）住宅賃貸業</t>
    <rPh sb="3" eb="5">
      <t>ジュウタク</t>
    </rPh>
    <rPh sb="5" eb="8">
      <t>チンタイギョウ</t>
    </rPh>
    <phoneticPr fontId="13"/>
  </si>
  <si>
    <t>（２）その他の不動産業</t>
    <rPh sb="5" eb="6">
      <t>タ</t>
    </rPh>
    <rPh sb="7" eb="11">
      <t>フドウサンギョウ</t>
    </rPh>
    <phoneticPr fontId="13"/>
  </si>
  <si>
    <t>12　専門・科学技術、業務支援サービス業</t>
    <rPh sb="3" eb="5">
      <t>センモン</t>
    </rPh>
    <rPh sb="6" eb="8">
      <t>カガク</t>
    </rPh>
    <rPh sb="8" eb="10">
      <t>ギジュツ</t>
    </rPh>
    <rPh sb="11" eb="13">
      <t>ギョウム</t>
    </rPh>
    <rPh sb="13" eb="15">
      <t>シエン</t>
    </rPh>
    <rPh sb="19" eb="20">
      <t>ギョウ</t>
    </rPh>
    <phoneticPr fontId="13"/>
  </si>
  <si>
    <t>13　公務</t>
    <phoneticPr fontId="13"/>
  </si>
  <si>
    <t>14　教育</t>
    <rPh sb="3" eb="5">
      <t>キョウイク</t>
    </rPh>
    <phoneticPr fontId="13"/>
  </si>
  <si>
    <t>15　保健衛生・社会事業</t>
    <rPh sb="3" eb="5">
      <t>ホケン</t>
    </rPh>
    <rPh sb="5" eb="7">
      <t>エイセイ</t>
    </rPh>
    <rPh sb="8" eb="10">
      <t>シャカイ</t>
    </rPh>
    <rPh sb="10" eb="12">
      <t>ジギョウ</t>
    </rPh>
    <phoneticPr fontId="13"/>
  </si>
  <si>
    <t>16　その他のサービス</t>
    <rPh sb="5" eb="6">
      <t>タ</t>
    </rPh>
    <phoneticPr fontId="13"/>
  </si>
  <si>
    <t>17　小計（１～16）</t>
    <rPh sb="3" eb="5">
      <t>ショウケイ</t>
    </rPh>
    <phoneticPr fontId="13"/>
  </si>
  <si>
    <t>18　輸入品に課される税・関税</t>
    <phoneticPr fontId="13"/>
  </si>
  <si>
    <t>20　県内総生産（17＋18－19）</t>
    <phoneticPr fontId="13"/>
  </si>
  <si>
    <t>再掲</t>
    <rPh sb="0" eb="1">
      <t>サイ</t>
    </rPh>
    <phoneticPr fontId="13"/>
  </si>
  <si>
    <t>市場生産者</t>
    <rPh sb="0" eb="2">
      <t>シジョウ</t>
    </rPh>
    <rPh sb="2" eb="5">
      <t>セイサンシャ</t>
    </rPh>
    <phoneticPr fontId="13"/>
  </si>
  <si>
    <t>一般政府</t>
    <rPh sb="0" eb="2">
      <t>イッパン</t>
    </rPh>
    <rPh sb="2" eb="4">
      <t>セイフ</t>
    </rPh>
    <phoneticPr fontId="13"/>
  </si>
  <si>
    <t>対家計民間非営利団体</t>
    <rPh sb="0" eb="1">
      <t>タイ</t>
    </rPh>
    <rPh sb="1" eb="3">
      <t>カケイ</t>
    </rPh>
    <rPh sb="3" eb="5">
      <t>ミンカン</t>
    </rPh>
    <rPh sb="5" eb="8">
      <t>ヒエイリ</t>
    </rPh>
    <rPh sb="8" eb="10">
      <t>ダンタイ</t>
    </rPh>
    <phoneticPr fontId="13"/>
  </si>
  <si>
    <t>小計</t>
    <rPh sb="0" eb="2">
      <t>ショウケイ</t>
    </rPh>
    <phoneticPr fontId="13"/>
  </si>
  <si>
    <t>平成23年度 経済活動別県内総生産及び要素所得　</t>
    <rPh sb="0" eb="2">
      <t>ヘイセイ</t>
    </rPh>
    <rPh sb="4" eb="6">
      <t>ネンド</t>
    </rPh>
    <phoneticPr fontId="13"/>
  </si>
  <si>
    <t>平成24年度 経済活動別県内総生産及び要素所得　</t>
    <rPh sb="0" eb="2">
      <t>ヘイセイ</t>
    </rPh>
    <rPh sb="4" eb="6">
      <t>ネンド</t>
    </rPh>
    <phoneticPr fontId="13"/>
  </si>
  <si>
    <t>平成25年度 経済活動別県内総生産及び要素所得　</t>
    <rPh sb="0" eb="2">
      <t>ヘイセイ</t>
    </rPh>
    <rPh sb="4" eb="6">
      <t>ネンド</t>
    </rPh>
    <phoneticPr fontId="13"/>
  </si>
  <si>
    <t>平成26年度 経済活動別県内総生産及び要素所得　</t>
    <rPh sb="0" eb="2">
      <t>ヘイセイ</t>
    </rPh>
    <rPh sb="4" eb="6">
      <t>ネンド</t>
    </rPh>
    <phoneticPr fontId="13"/>
  </si>
  <si>
    <t>平成28年度兵庫県民勘定行列（兵庫県ＮＡＭ）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</si>
  <si>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在庫
変動</t>
    <rPh sb="3" eb="5">
      <t>ヘンドウ</t>
    </rPh>
    <phoneticPr fontId="7"/>
  </si>
  <si>
    <t xml:space="preserve"> (1)財貨・ｻｰﾋﾞｽの移出(FISIM除く)</t>
    <rPh sb="4" eb="6">
      <t>ザイカ</t>
    </rPh>
    <rPh sb="13" eb="14">
      <t>イシュツ</t>
    </rPh>
    <rPh sb="14" eb="15">
      <t>ユシュツ</t>
    </rPh>
    <rPh sb="21" eb="22">
      <t>ノゾ</t>
    </rPh>
    <phoneticPr fontId="16"/>
  </si>
  <si>
    <t xml:space="preserve"> (2)（控除）財貨・ｻｰﾋﾞｽの移入(FISIM除く)</t>
    <rPh sb="5" eb="7">
      <t>コウジョ</t>
    </rPh>
    <rPh sb="8" eb="10">
      <t>ザイカ</t>
    </rPh>
    <rPh sb="17" eb="18">
      <t>イニュウ</t>
    </rPh>
    <rPh sb="18" eb="19">
      <t>ユニュウ</t>
    </rPh>
    <phoneticPr fontId="16"/>
  </si>
  <si>
    <t>平成27年度兵庫県民勘定行列（兵庫県ＮＡＭ）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</si>
  <si>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平成26年度兵庫県民勘定行列（兵庫県ＮＡＭ）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</si>
  <si>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平成25年度兵庫県民勘定行列（兵庫県ＮＡＭ）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</si>
  <si>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平成24年度兵庫県民勘定行列（兵庫県ＮＡＭ）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</si>
  <si>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平成23年度兵庫県民勘定行列（兵庫県ＮＡＭ）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</si>
  <si>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</si>
  <si>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</si>
  <si>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</si>
  <si>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</si>
  <si>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</si>
  <si>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</si>
  <si>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東日本大震災</t>
    <rPh sb="0" eb="1">
      <t>ヒガシ</t>
    </rPh>
    <rPh sb="1" eb="3">
      <t>ニホン</t>
    </rPh>
    <rPh sb="3" eb="6">
      <t>ダイシンサイ</t>
    </rPh>
    <phoneticPr fontId="3"/>
  </si>
  <si>
    <t>地域版ハイブリッド勘定基本表（兵庫県プロトタイプ版）（平成12年度）</t>
    <rPh sb="0" eb="2">
      <t>チイキ</t>
    </rPh>
    <rPh sb="2" eb="3">
      <t>バン</t>
    </rPh>
    <rPh sb="9" eb="11">
      <t>カンジョウ</t>
    </rPh>
    <rPh sb="11" eb="13">
      <t>キホン</t>
    </rPh>
    <rPh sb="13" eb="14">
      <t>ヒョウ</t>
    </rPh>
    <rPh sb="15" eb="18">
      <t>ヒョウゴケン</t>
    </rPh>
    <rPh sb="24" eb="25">
      <t>バン</t>
    </rPh>
    <rPh sb="27" eb="29">
      <t>ヘイセイ</t>
    </rPh>
    <rPh sb="31" eb="33">
      <t>ネンド</t>
    </rPh>
    <phoneticPr fontId="3"/>
  </si>
  <si>
    <t>　経常移転（支払）</t>
    <rPh sb="1" eb="3">
      <t>ケイジョウ</t>
    </rPh>
    <rPh sb="3" eb="5">
      <t>イテン</t>
    </rPh>
    <rPh sb="6" eb="8">
      <t>シハライ</t>
    </rPh>
    <phoneticPr fontId="18"/>
  </si>
  <si>
    <t>　経常移転（受取）</t>
    <rPh sb="1" eb="3">
      <t>ケイジョウ</t>
    </rPh>
    <rPh sb="3" eb="5">
      <t>イテン</t>
    </rPh>
    <rPh sb="6" eb="8">
      <t>ウケトリ</t>
    </rPh>
    <phoneticPr fontId="18"/>
  </si>
  <si>
    <t>平成29年度</t>
    <rPh sb="0" eb="2">
      <t>ヘイセイ</t>
    </rPh>
    <rPh sb="4" eb="6">
      <t>ネンド</t>
    </rPh>
    <phoneticPr fontId="3"/>
  </si>
  <si>
    <t>平成30年度</t>
    <rPh sb="0" eb="2">
      <t>ヘイセイ</t>
    </rPh>
    <rPh sb="4" eb="6">
      <t>ネンド</t>
    </rPh>
    <phoneticPr fontId="3"/>
  </si>
  <si>
    <t>平成29年度兵庫県民勘定行列（兵庫県ＮＡＭ）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</si>
  <si>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項目</t>
    <rPh sb="0" eb="2">
      <t>コウモク</t>
    </rPh>
    <phoneticPr fontId="31"/>
  </si>
  <si>
    <t>期間</t>
    <rPh sb="0" eb="2">
      <t>キカン</t>
    </rPh>
    <phoneticPr fontId="31"/>
  </si>
  <si>
    <t>兵庫県民勘定行列データの概要</t>
    <rPh sb="0" eb="2">
      <t>ヒョウゴ</t>
    </rPh>
    <rPh sb="2" eb="4">
      <t>ケンミン</t>
    </rPh>
    <rPh sb="4" eb="6">
      <t>カンジョウ</t>
    </rPh>
    <rPh sb="6" eb="8">
      <t>ギョウレツ</t>
    </rPh>
    <rPh sb="12" eb="14">
      <t>ガイヨウ</t>
    </rPh>
    <phoneticPr fontId="31"/>
  </si>
  <si>
    <t>基礎的財政収支</t>
    <rPh sb="0" eb="3">
      <t>キソテキ</t>
    </rPh>
    <rPh sb="3" eb="5">
      <t>ザイセイ</t>
    </rPh>
    <rPh sb="5" eb="7">
      <t>シュウシ</t>
    </rPh>
    <phoneticPr fontId="31"/>
  </si>
  <si>
    <t>統合勘定</t>
    <rPh sb="0" eb="2">
      <t>トウゴウ</t>
    </rPh>
    <rPh sb="2" eb="4">
      <t>カンジョウ</t>
    </rPh>
    <phoneticPr fontId="3"/>
  </si>
  <si>
    <t>所得支出勘定</t>
    <rPh sb="0" eb="2">
      <t>ショトク</t>
    </rPh>
    <rPh sb="2" eb="4">
      <t>シシュツ</t>
    </rPh>
    <rPh sb="4" eb="6">
      <t>カンジョウ</t>
    </rPh>
    <phoneticPr fontId="3"/>
  </si>
  <si>
    <t>資本調達勘定</t>
    <rPh sb="0" eb="2">
      <t>シホン</t>
    </rPh>
    <rPh sb="2" eb="4">
      <t>チョウタツ</t>
    </rPh>
    <rPh sb="4" eb="6">
      <t>カンジョウ</t>
    </rPh>
    <phoneticPr fontId="3"/>
  </si>
  <si>
    <t>要素所得表</t>
    <rPh sb="0" eb="2">
      <t>ヨウソ</t>
    </rPh>
    <rPh sb="2" eb="4">
      <t>ショトク</t>
    </rPh>
    <rPh sb="4" eb="5">
      <t>ヒョウ</t>
    </rPh>
    <phoneticPr fontId="3"/>
  </si>
  <si>
    <t>兵庫県民勘定行列(NAM)</t>
    <rPh sb="0" eb="2">
      <t>ヒョウゴ</t>
    </rPh>
    <rPh sb="2" eb="4">
      <t>ケンミン</t>
    </rPh>
    <rPh sb="4" eb="6">
      <t>カンジョウ</t>
    </rPh>
    <rPh sb="6" eb="8">
      <t>ギョウレツ</t>
    </rPh>
    <phoneticPr fontId="31"/>
  </si>
  <si>
    <t>　生産・輸入品に課される税
　（中央政府）</t>
    <rPh sb="1" eb="3">
      <t>セイサン</t>
    </rPh>
    <rPh sb="4" eb="7">
      <t>ユニュウヒン</t>
    </rPh>
    <rPh sb="8" eb="9">
      <t>カ</t>
    </rPh>
    <rPh sb="12" eb="13">
      <t>ゼイ</t>
    </rPh>
    <rPh sb="16" eb="18">
      <t>チュウオウ</t>
    </rPh>
    <phoneticPr fontId="19"/>
  </si>
  <si>
    <t xml:space="preserve"> （控除）補助金（中央政府）</t>
    <rPh sb="9" eb="11">
      <t>チュウオウ</t>
    </rPh>
    <phoneticPr fontId="19"/>
  </si>
  <si>
    <t>2011年度</t>
    <rPh sb="4" eb="6">
      <t>ネンド</t>
    </rPh>
    <phoneticPr fontId="31"/>
  </si>
  <si>
    <t>県内総支出（名目）</t>
    <phoneticPr fontId="13"/>
  </si>
  <si>
    <t>（単位：百万円）</t>
    <rPh sb="1" eb="3">
      <t>タンイ</t>
    </rPh>
    <rPh sb="4" eb="5">
      <t>ヒャク</t>
    </rPh>
    <rPh sb="5" eb="7">
      <t>マンエン</t>
    </rPh>
    <phoneticPr fontId="13"/>
  </si>
  <si>
    <t>　　　　項　　　　　　目</t>
  </si>
  <si>
    <t>平成13年度</t>
    <rPh sb="0" eb="2">
      <t>ヘイセイ</t>
    </rPh>
    <rPh sb="4" eb="6">
      <t>ネンド</t>
    </rPh>
    <phoneticPr fontId="13"/>
  </si>
  <si>
    <t>平成14年度</t>
    <rPh sb="0" eb="2">
      <t>ヘイセイ</t>
    </rPh>
    <rPh sb="4" eb="6">
      <t>ネンド</t>
    </rPh>
    <phoneticPr fontId="13"/>
  </si>
  <si>
    <t>平成19年度</t>
    <rPh sb="0" eb="2">
      <t>ヘイセイ</t>
    </rPh>
    <rPh sb="4" eb="6">
      <t>ネンド</t>
    </rPh>
    <phoneticPr fontId="13"/>
  </si>
  <si>
    <t>平成20年度</t>
    <rPh sb="0" eb="2">
      <t>ヘイセイ</t>
    </rPh>
    <rPh sb="4" eb="6">
      <t>ネンド</t>
    </rPh>
    <phoneticPr fontId="13"/>
  </si>
  <si>
    <r>
      <t>平成22年度</t>
    </r>
    <r>
      <rPr>
        <sz val="11"/>
        <rFont val="ＭＳ ゴシック"/>
        <family val="3"/>
        <charset val="128"/>
      </rPr>
      <t/>
    </r>
    <rPh sb="0" eb="2">
      <t>ヘイセイ</t>
    </rPh>
    <rPh sb="4" eb="6">
      <t>ネンド</t>
    </rPh>
    <phoneticPr fontId="13"/>
  </si>
  <si>
    <t>平成26年度</t>
    <rPh sb="0" eb="2">
      <t>ヘイセイ</t>
    </rPh>
    <rPh sb="4" eb="6">
      <t>ネンド</t>
    </rPh>
    <phoneticPr fontId="13"/>
  </si>
  <si>
    <t>平成27年度</t>
    <rPh sb="0" eb="2">
      <t>ヘイセイ</t>
    </rPh>
    <rPh sb="4" eb="6">
      <t>ネンド</t>
    </rPh>
    <phoneticPr fontId="13"/>
  </si>
  <si>
    <t>平成28年度</t>
    <rPh sb="0" eb="2">
      <t>ヘイセイ</t>
    </rPh>
    <rPh sb="4" eb="6">
      <t>ネンド</t>
    </rPh>
    <phoneticPr fontId="13"/>
  </si>
  <si>
    <t>平成29年度</t>
    <rPh sb="0" eb="2">
      <t>ヘイセイ</t>
    </rPh>
    <rPh sb="4" eb="6">
      <t>ネンド</t>
    </rPh>
    <phoneticPr fontId="13"/>
  </si>
  <si>
    <t>平成30年度</t>
    <rPh sb="0" eb="2">
      <t>ヘイセイ</t>
    </rPh>
    <rPh sb="4" eb="6">
      <t>ネンド</t>
    </rPh>
    <phoneticPr fontId="13"/>
  </si>
  <si>
    <t>令和元年度</t>
    <rPh sb="0" eb="2">
      <t>レイワ</t>
    </rPh>
    <rPh sb="2" eb="5">
      <t>ガンネンド</t>
    </rPh>
    <phoneticPr fontId="13"/>
  </si>
  <si>
    <t>1 民間最終消費支出</t>
  </si>
  <si>
    <t>Ａ</t>
    <phoneticPr fontId="13"/>
  </si>
  <si>
    <t xml:space="preserve"> (1)家計最終消費支出</t>
    <phoneticPr fontId="13"/>
  </si>
  <si>
    <t>　A．食料・非アルコール飲料</t>
  </si>
  <si>
    <t>　B．アルコール飲料・たばこ</t>
  </si>
  <si>
    <t>　C．被服・履物</t>
  </si>
  <si>
    <t>　D．住宅・電気・ガス・水道</t>
    <rPh sb="3" eb="5">
      <t>ジュウタク</t>
    </rPh>
    <phoneticPr fontId="13"/>
  </si>
  <si>
    <t>　E．家具・家庭用機器・家事サービス</t>
  </si>
  <si>
    <t>　F．保健・医療</t>
  </si>
  <si>
    <t>　G．交通</t>
  </si>
  <si>
    <t>　H．情報・通信</t>
    <rPh sb="3" eb="5">
      <t>ジョウホウ</t>
    </rPh>
    <phoneticPr fontId="13"/>
  </si>
  <si>
    <t>　I．娯楽・スポーツ・文化</t>
    <phoneticPr fontId="13"/>
  </si>
  <si>
    <t xml:space="preserve">  J．教育サービス</t>
    <phoneticPr fontId="13"/>
  </si>
  <si>
    <t xml:space="preserve">  K．外食・宿泊サービス</t>
    <phoneticPr fontId="13"/>
  </si>
  <si>
    <t xml:space="preserve">  L．保険・金融サービスその他</t>
    <rPh sb="4" eb="6">
      <t>ホケン</t>
    </rPh>
    <rPh sb="7" eb="9">
      <t>キンユウ</t>
    </rPh>
    <phoneticPr fontId="13"/>
  </si>
  <si>
    <t>　M．個別ケア・社会保護・その他</t>
    <rPh sb="3" eb="5">
      <t>コベツ</t>
    </rPh>
    <rPh sb="8" eb="12">
      <t>シャカイホゴ</t>
    </rPh>
    <rPh sb="15" eb="16">
      <t>タ</t>
    </rPh>
    <phoneticPr fontId="13"/>
  </si>
  <si>
    <t>【再掲】家計最終消費支出（除く持ち家の帰属家賃）</t>
    <rPh sb="4" eb="6">
      <t>カケイ</t>
    </rPh>
    <rPh sb="6" eb="8">
      <t>サイシュウ</t>
    </rPh>
    <rPh sb="8" eb="10">
      <t>ショウヒ</t>
    </rPh>
    <rPh sb="10" eb="12">
      <t>シシュツ</t>
    </rPh>
    <rPh sb="13" eb="14">
      <t>ノゾ</t>
    </rPh>
    <rPh sb="15" eb="16">
      <t>モ</t>
    </rPh>
    <rPh sb="17" eb="18">
      <t>ヤ</t>
    </rPh>
    <rPh sb="19" eb="21">
      <t>キゾク</t>
    </rPh>
    <rPh sb="21" eb="23">
      <t>ヤチン</t>
    </rPh>
    <phoneticPr fontId="19"/>
  </si>
  <si>
    <t>【再掲】持ち家の帰属家賃</t>
    <rPh sb="4" eb="5">
      <t>モ</t>
    </rPh>
    <rPh sb="6" eb="7">
      <t>ヤ</t>
    </rPh>
    <rPh sb="8" eb="10">
      <t>キゾク</t>
    </rPh>
    <rPh sb="10" eb="12">
      <t>ヤチン</t>
    </rPh>
    <phoneticPr fontId="19"/>
  </si>
  <si>
    <t xml:space="preserve"> (2)対家計民間非営利団体最終消費支出</t>
    <phoneticPr fontId="13"/>
  </si>
  <si>
    <t>2 地方政府等最終消費支出</t>
    <rPh sb="2" eb="4">
      <t>チホウ</t>
    </rPh>
    <rPh sb="6" eb="7">
      <t>トウ</t>
    </rPh>
    <phoneticPr fontId="13"/>
  </si>
  <si>
    <t>Ｂ</t>
    <phoneticPr fontId="13"/>
  </si>
  <si>
    <t xml:space="preserve"> (1)  県</t>
    <phoneticPr fontId="13"/>
  </si>
  <si>
    <t xml:space="preserve"> (2)市  町</t>
    <phoneticPr fontId="13"/>
  </si>
  <si>
    <t xml:space="preserve"> (3)地方社会保障基金</t>
    <rPh sb="4" eb="6">
      <t>チホウ</t>
    </rPh>
    <rPh sb="6" eb="8">
      <t>シャカイ</t>
    </rPh>
    <rPh sb="8" eb="10">
      <t>ホショウ</t>
    </rPh>
    <rPh sb="10" eb="12">
      <t>キキン</t>
    </rPh>
    <phoneticPr fontId="13"/>
  </si>
  <si>
    <t>【再掲】1+2+4（4は中央政府等への移出のみ）</t>
    <rPh sb="12" eb="14">
      <t>チュウオウ</t>
    </rPh>
    <rPh sb="14" eb="17">
      <t>セイフトウ</t>
    </rPh>
    <rPh sb="19" eb="21">
      <t>イシュツ</t>
    </rPh>
    <phoneticPr fontId="13"/>
  </si>
  <si>
    <t>　・ 家計現実最終消費</t>
  </si>
  <si>
    <t>　・ 政府現実最終消費</t>
  </si>
  <si>
    <t>→分配系列（所５）へ</t>
    <rPh sb="1" eb="3">
      <t>ブンパイ</t>
    </rPh>
    <rPh sb="3" eb="5">
      <t>ケイレツ</t>
    </rPh>
    <rPh sb="6" eb="7">
      <t>トコロ</t>
    </rPh>
    <phoneticPr fontId="13"/>
  </si>
  <si>
    <t>3 県内総資本形成</t>
  </si>
  <si>
    <t>Ｃ</t>
    <phoneticPr fontId="13"/>
  </si>
  <si>
    <t xml:space="preserve"> (1)総固定資本形成</t>
    <phoneticPr fontId="13"/>
  </si>
  <si>
    <t xml:space="preserve">  a 民  間</t>
    <phoneticPr fontId="13"/>
  </si>
  <si>
    <t xml:space="preserve">   （a） 住    宅</t>
    <phoneticPr fontId="13"/>
  </si>
  <si>
    <t xml:space="preserve">   （b） 企業設備</t>
    <phoneticPr fontId="13"/>
  </si>
  <si>
    <t xml:space="preserve">  b　 公  的</t>
    <phoneticPr fontId="13"/>
  </si>
  <si>
    <t xml:space="preserve"> 　（c） 一般政府（中央政府等・地方政府等）</t>
    <rPh sb="11" eb="13">
      <t>チュウオウ</t>
    </rPh>
    <rPh sb="13" eb="16">
      <t>セイフナド</t>
    </rPh>
    <rPh sb="17" eb="19">
      <t>チホウ</t>
    </rPh>
    <rPh sb="19" eb="21">
      <t>セイフ</t>
    </rPh>
    <rPh sb="21" eb="22">
      <t>ナド</t>
    </rPh>
    <phoneticPr fontId="13"/>
  </si>
  <si>
    <t xml:space="preserve"> (2)在庫変動</t>
    <rPh sb="6" eb="8">
      <t>ヘンドウ</t>
    </rPh>
    <phoneticPr fontId="13"/>
  </si>
  <si>
    <t xml:space="preserve">   a 民間企業</t>
    <phoneticPr fontId="13"/>
  </si>
  <si>
    <t xml:space="preserve">   b 公的（公的企業・一般政府）</t>
    <rPh sb="8" eb="10">
      <t>コウテキ</t>
    </rPh>
    <rPh sb="10" eb="12">
      <t>キギョウ</t>
    </rPh>
    <rPh sb="13" eb="15">
      <t>イッパン</t>
    </rPh>
    <rPh sb="15" eb="17">
      <t>セイフ</t>
    </rPh>
    <phoneticPr fontId="13"/>
  </si>
  <si>
    <t>4 財貨･ｻｰﾋﾞｽの移出入(純)・統計上の不突合</t>
    <rPh sb="13" eb="14">
      <t>ニュウ</t>
    </rPh>
    <rPh sb="15" eb="16">
      <t>ジュン</t>
    </rPh>
    <rPh sb="18" eb="20">
      <t>トウケイ</t>
    </rPh>
    <rPh sb="20" eb="21">
      <t>ウエ</t>
    </rPh>
    <rPh sb="22" eb="24">
      <t>フトツゴウ</t>
    </rPh>
    <rPh sb="24" eb="25">
      <t>ア</t>
    </rPh>
    <phoneticPr fontId="19"/>
  </si>
  <si>
    <t>Ｄ</t>
    <phoneticPr fontId="13"/>
  </si>
  <si>
    <t>Ｅ</t>
    <phoneticPr fontId="13"/>
  </si>
  <si>
    <t>（3）著作権等サービスの移出入（純）</t>
    <rPh sb="3" eb="6">
      <t>チョサクケン</t>
    </rPh>
    <rPh sb="6" eb="7">
      <t>トウ</t>
    </rPh>
    <rPh sb="12" eb="13">
      <t>イ</t>
    </rPh>
    <rPh sb="13" eb="15">
      <t>シュツニュウ</t>
    </rPh>
    <rPh sb="16" eb="17">
      <t>ジュン</t>
    </rPh>
    <phoneticPr fontId="13"/>
  </si>
  <si>
    <t xml:space="preserve"> (5)中央政府等（準地域）への移出</t>
    <rPh sb="4" eb="6">
      <t>チュウオウ</t>
    </rPh>
    <rPh sb="6" eb="9">
      <t>セイフトウ</t>
    </rPh>
    <rPh sb="10" eb="13">
      <t>ジュンチイキ</t>
    </rPh>
    <rPh sb="16" eb="18">
      <t>イシュツ</t>
    </rPh>
    <phoneticPr fontId="13"/>
  </si>
  <si>
    <t>県内総支出(F)－民間最終消費支出(A)－政府最終消費支出(B)－県内総資本形成（C)－（財貨・サービスの移出(D)－財貨・サービスの移入(E)）</t>
    <rPh sb="0" eb="2">
      <t>ケンナイ</t>
    </rPh>
    <rPh sb="2" eb="5">
      <t>ソウシシュツ</t>
    </rPh>
    <rPh sb="9" eb="11">
      <t>ミンカン</t>
    </rPh>
    <rPh sb="11" eb="13">
      <t>サイシュウ</t>
    </rPh>
    <rPh sb="13" eb="15">
      <t>ショウヒ</t>
    </rPh>
    <rPh sb="15" eb="17">
      <t>シシュツ</t>
    </rPh>
    <rPh sb="21" eb="23">
      <t>セイフ</t>
    </rPh>
    <rPh sb="23" eb="25">
      <t>サイシュウ</t>
    </rPh>
    <rPh sb="25" eb="27">
      <t>ショウヒ</t>
    </rPh>
    <rPh sb="27" eb="29">
      <t>シシュツ</t>
    </rPh>
    <rPh sb="33" eb="35">
      <t>ケンナイ</t>
    </rPh>
    <rPh sb="35" eb="38">
      <t>ソウシホン</t>
    </rPh>
    <rPh sb="38" eb="40">
      <t>ケイセイ</t>
    </rPh>
    <rPh sb="45" eb="47">
      <t>ザイカ</t>
    </rPh>
    <rPh sb="53" eb="55">
      <t>イシュツ</t>
    </rPh>
    <rPh sb="59" eb="61">
      <t>ザイカ</t>
    </rPh>
    <rPh sb="67" eb="69">
      <t>イニュウ</t>
    </rPh>
    <phoneticPr fontId="13"/>
  </si>
  <si>
    <t>5  県内総支出(市場価格)(1+2+3+4)</t>
    <phoneticPr fontId="13"/>
  </si>
  <si>
    <t>Ｆ</t>
    <phoneticPr fontId="13"/>
  </si>
  <si>
    <t>県内総支出(F)－（民間最終消費支出(A)＋政府最終消費支出(B)＋県内総資本形成（C)＋財貨・サービスの移出(D)－財貨・サービスの移入(E)）</t>
    <rPh sb="0" eb="2">
      <t>ケンナイ</t>
    </rPh>
    <rPh sb="2" eb="5">
      <t>ソウシシュツ</t>
    </rPh>
    <rPh sb="10" eb="12">
      <t>ミンカン</t>
    </rPh>
    <rPh sb="12" eb="14">
      <t>サイシュウ</t>
    </rPh>
    <rPh sb="14" eb="16">
      <t>ショウヒ</t>
    </rPh>
    <rPh sb="16" eb="18">
      <t>シシュツ</t>
    </rPh>
    <rPh sb="22" eb="24">
      <t>セイフ</t>
    </rPh>
    <rPh sb="24" eb="26">
      <t>サイシュウ</t>
    </rPh>
    <rPh sb="26" eb="28">
      <t>ショウヒ</t>
    </rPh>
    <rPh sb="28" eb="30">
      <t>シシュツ</t>
    </rPh>
    <rPh sb="34" eb="36">
      <t>ケンナイ</t>
    </rPh>
    <rPh sb="36" eb="39">
      <t>ソウシホン</t>
    </rPh>
    <rPh sb="39" eb="41">
      <t>ケイセイ</t>
    </rPh>
    <rPh sb="45" eb="47">
      <t>ザイカ</t>
    </rPh>
    <rPh sb="53" eb="55">
      <t>イシュツ</t>
    </rPh>
    <rPh sb="59" eb="61">
      <t>ザイカ</t>
    </rPh>
    <rPh sb="67" eb="69">
      <t>イニュウ</t>
    </rPh>
    <phoneticPr fontId="13"/>
  </si>
  <si>
    <t>参</t>
    <phoneticPr fontId="13"/>
  </si>
  <si>
    <t>　域外からの所得(純)</t>
    <rPh sb="1" eb="2">
      <t>イキ</t>
    </rPh>
    <phoneticPr fontId="19"/>
  </si>
  <si>
    <t>考</t>
  </si>
  <si>
    <t>　県民総所得(市場価格)</t>
  </si>
  <si>
    <t>5'  県内総支出(不突合除く)</t>
    <rPh sb="10" eb="11">
      <t>フ</t>
    </rPh>
    <rPh sb="11" eb="12">
      <t>トツ</t>
    </rPh>
    <rPh sb="12" eb="13">
      <t>ゴウ</t>
    </rPh>
    <rPh sb="13" eb="14">
      <t>ノゾ</t>
    </rPh>
    <phoneticPr fontId="13"/>
  </si>
  <si>
    <t>小計(1+2+3)</t>
    <rPh sb="0" eb="2">
      <t>ショウケイ</t>
    </rPh>
    <phoneticPr fontId="13"/>
  </si>
  <si>
    <t>5県内総支出（=県内総生産）</t>
    <rPh sb="1" eb="3">
      <t>ケンナイ</t>
    </rPh>
    <rPh sb="3" eb="4">
      <t>ソウセイサン</t>
    </rPh>
    <rPh sb="4" eb="6">
      <t>シシュツ</t>
    </rPh>
    <rPh sb="8" eb="10">
      <t>ケンナイ</t>
    </rPh>
    <rPh sb="10" eb="13">
      <t>ソウセイサン</t>
    </rPh>
    <phoneticPr fontId="13"/>
  </si>
  <si>
    <t>国民経済計算</t>
    <rPh sb="0" eb="2">
      <t>コクミン</t>
    </rPh>
    <rPh sb="2" eb="4">
      <t>ケイザイ</t>
    </rPh>
    <rPh sb="4" eb="6">
      <t>ケイサン</t>
    </rPh>
    <phoneticPr fontId="13"/>
  </si>
  <si>
    <t>２．　政府最終消費支出</t>
  </si>
  <si>
    <t>国民経済計算　国内総生産勘定（支出側、名目）</t>
    <rPh sb="0" eb="2">
      <t>コクミン</t>
    </rPh>
    <rPh sb="2" eb="4">
      <t>ケイザイ</t>
    </rPh>
    <rPh sb="4" eb="6">
      <t>ケイサン</t>
    </rPh>
    <rPh sb="7" eb="9">
      <t>コクナイ</t>
    </rPh>
    <rPh sb="9" eb="12">
      <t>ソウセイサン</t>
    </rPh>
    <rPh sb="12" eb="14">
      <t>カンジョウ</t>
    </rPh>
    <rPh sb="15" eb="18">
      <t>シシュツガワ</t>
    </rPh>
    <rPh sb="19" eb="21">
      <t>メイモク</t>
    </rPh>
    <phoneticPr fontId="13"/>
  </si>
  <si>
    <t>　　（再掲）</t>
  </si>
  <si>
    <t>　　　家計現実最終消費</t>
  </si>
  <si>
    <t>　　　政府現実最終消費</t>
  </si>
  <si>
    <t>県民所得（分配）</t>
    <rPh sb="0" eb="2">
      <t>ケンミン</t>
    </rPh>
    <rPh sb="2" eb="4">
      <t>ショトク</t>
    </rPh>
    <rPh sb="5" eb="7">
      <t>ブンパイ</t>
    </rPh>
    <phoneticPr fontId="13"/>
  </si>
  <si>
    <t>←分配ワークシートから</t>
    <rPh sb="1" eb="3">
      <t>ブンパイ</t>
    </rPh>
    <phoneticPr fontId="13"/>
  </si>
  <si>
    <t>県内純生産（要素費用表示）</t>
    <rPh sb="0" eb="2">
      <t>ケンナイ</t>
    </rPh>
    <rPh sb="2" eb="3">
      <t>ジュン</t>
    </rPh>
    <rPh sb="3" eb="5">
      <t>セイサン</t>
    </rPh>
    <rPh sb="6" eb="8">
      <t>ヨウソ</t>
    </rPh>
    <rPh sb="8" eb="10">
      <t>ヒヨウ</t>
    </rPh>
    <rPh sb="10" eb="12">
      <t>ヒョウジ</t>
    </rPh>
    <phoneticPr fontId="13"/>
  </si>
  <si>
    <t>←生産ワークシートから</t>
    <rPh sb="1" eb="3">
      <t>セイサン</t>
    </rPh>
    <phoneticPr fontId="13"/>
  </si>
  <si>
    <t>域外からの要素所得（純）</t>
    <rPh sb="0" eb="2">
      <t>イキガイ</t>
    </rPh>
    <rPh sb="5" eb="7">
      <t>ヨウソ</t>
    </rPh>
    <rPh sb="7" eb="9">
      <t>ショトク</t>
    </rPh>
    <rPh sb="10" eb="11">
      <t>ジュン</t>
    </rPh>
    <phoneticPr fontId="13"/>
  </si>
  <si>
    <t>純移出額</t>
    <rPh sb="0" eb="1">
      <t>ジュン</t>
    </rPh>
    <rPh sb="1" eb="3">
      <t>イシュツ</t>
    </rPh>
    <rPh sb="3" eb="4">
      <t>ガク</t>
    </rPh>
    <phoneticPr fontId="13"/>
  </si>
  <si>
    <t>県内総支出に対する不突合構成比</t>
    <rPh sb="0" eb="2">
      <t>ケンナイ</t>
    </rPh>
    <rPh sb="2" eb="5">
      <t>ソウシシュツ</t>
    </rPh>
    <rPh sb="6" eb="7">
      <t>タイ</t>
    </rPh>
    <rPh sb="9" eb="10">
      <t>フ</t>
    </rPh>
    <rPh sb="10" eb="11">
      <t>ツツ</t>
    </rPh>
    <rPh sb="11" eb="12">
      <t>ア</t>
    </rPh>
    <rPh sb="12" eb="15">
      <t>コウセイヒ</t>
    </rPh>
    <phoneticPr fontId="13"/>
  </si>
  <si>
    <t>令和元年度兵庫県民勘定行列（兵庫県ＮＡＭ）</t>
    <rPh sb="0" eb="2">
      <t>レイワ</t>
    </rPh>
    <rPh sb="2" eb="3">
      <t>ガン</t>
    </rPh>
    <rPh sb="4" eb="5">
      <t>ド</t>
    </rPh>
    <rPh sb="5" eb="8">
      <t>ヒョウゴケン</t>
    </rPh>
    <rPh sb="8" eb="9">
      <t>タミ</t>
    </rPh>
    <rPh sb="9" eb="11">
      <t>カンジョウ</t>
    </rPh>
    <rPh sb="11" eb="13">
      <t>ギョウレツ</t>
    </rPh>
    <rPh sb="14" eb="17">
      <t>ヒョウゴケン</t>
    </rPh>
    <phoneticPr fontId="7"/>
  </si>
  <si>
    <t>令和元年度</t>
    <rPh sb="0" eb="2">
      <t>レイワ</t>
    </rPh>
    <rPh sb="2" eb="5">
      <t>ガンネンド</t>
    </rPh>
    <phoneticPr fontId="22"/>
  </si>
  <si>
    <t>平成23年度</t>
    <rPh sb="0" eb="2">
      <t>ヘイセイ</t>
    </rPh>
    <rPh sb="4" eb="6">
      <t>ネンド</t>
    </rPh>
    <phoneticPr fontId="22"/>
  </si>
  <si>
    <t>平成24年度</t>
    <rPh sb="0" eb="2">
      <t>ヘイセイ</t>
    </rPh>
    <rPh sb="4" eb="6">
      <t>ネンド</t>
    </rPh>
    <phoneticPr fontId="22"/>
  </si>
  <si>
    <t>平成25年度</t>
    <rPh sb="0" eb="2">
      <t>ヘイセイ</t>
    </rPh>
    <rPh sb="4" eb="6">
      <t>ネンド</t>
    </rPh>
    <phoneticPr fontId="22"/>
  </si>
  <si>
    <t>平成26年度</t>
    <rPh sb="0" eb="2">
      <t>ヘイセイ</t>
    </rPh>
    <rPh sb="4" eb="6">
      <t>ネンド</t>
    </rPh>
    <phoneticPr fontId="22"/>
  </si>
  <si>
    <t>平成27年度</t>
    <rPh sb="0" eb="2">
      <t>ヘイセイ</t>
    </rPh>
    <rPh sb="4" eb="6">
      <t>ネンド</t>
    </rPh>
    <phoneticPr fontId="22"/>
  </si>
  <si>
    <t>平成28年度</t>
    <rPh sb="0" eb="2">
      <t>ヘイセイ</t>
    </rPh>
    <rPh sb="4" eb="6">
      <t>ネンド</t>
    </rPh>
    <phoneticPr fontId="22"/>
  </si>
  <si>
    <t>平成29年度</t>
    <rPh sb="0" eb="2">
      <t>ヘイセイ</t>
    </rPh>
    <rPh sb="4" eb="6">
      <t>ネンド</t>
    </rPh>
    <phoneticPr fontId="22"/>
  </si>
  <si>
    <t>平成30年度</t>
    <rPh sb="0" eb="2">
      <t>ヘイセイ</t>
    </rPh>
    <rPh sb="4" eb="6">
      <t>ネンド</t>
    </rPh>
    <phoneticPr fontId="22"/>
  </si>
  <si>
    <t>（３）一般政府(地方政府等）</t>
    <rPh sb="8" eb="10">
      <t>チホウ</t>
    </rPh>
    <rPh sb="10" eb="12">
      <t>セイフ</t>
    </rPh>
    <rPh sb="12" eb="13">
      <t>トウ</t>
    </rPh>
    <phoneticPr fontId="3"/>
  </si>
  <si>
    <t>（３）一般政府(地方政府等）</t>
    <rPh sb="3" eb="5">
      <t>イッパン</t>
    </rPh>
    <rPh sb="5" eb="7">
      <t>セイフ</t>
    </rPh>
    <rPh sb="8" eb="10">
      <t>チホウ</t>
    </rPh>
    <rPh sb="10" eb="12">
      <t>セイフ</t>
    </rPh>
    <rPh sb="12" eb="13">
      <t>トウ</t>
    </rPh>
    <phoneticPr fontId="18"/>
  </si>
  <si>
    <t>平成15年度</t>
    <rPh sb="0" eb="2">
      <t>ヘイセイ</t>
    </rPh>
    <rPh sb="4" eb="6">
      <t>ネンド</t>
    </rPh>
    <phoneticPr fontId="13"/>
  </si>
  <si>
    <t>平成16年度</t>
    <rPh sb="0" eb="2">
      <t>ヘイセイ</t>
    </rPh>
    <rPh sb="4" eb="6">
      <t>ネンド</t>
    </rPh>
    <phoneticPr fontId="13"/>
  </si>
  <si>
    <t>平成17年度</t>
    <rPh sb="0" eb="2">
      <t>ヘイセイ</t>
    </rPh>
    <rPh sb="4" eb="6">
      <t>ネンド</t>
    </rPh>
    <phoneticPr fontId="13"/>
  </si>
  <si>
    <t>平成18年度</t>
    <rPh sb="0" eb="2">
      <t>ヘイセイ</t>
    </rPh>
    <rPh sb="4" eb="6">
      <t>ネンド</t>
    </rPh>
    <phoneticPr fontId="13"/>
  </si>
  <si>
    <t>平成21年度</t>
    <rPh sb="0" eb="2">
      <t>ヘイセイ</t>
    </rPh>
    <rPh sb="4" eb="6">
      <t>ネンド</t>
    </rPh>
    <phoneticPr fontId="13"/>
  </si>
  <si>
    <t>平成23年度</t>
    <rPh sb="0" eb="2">
      <t>ヘイセイ</t>
    </rPh>
    <rPh sb="4" eb="6">
      <t>ネンド</t>
    </rPh>
    <phoneticPr fontId="13"/>
  </si>
  <si>
    <t>平成24年度</t>
    <rPh sb="0" eb="2">
      <t>ヘイセイ</t>
    </rPh>
    <rPh sb="4" eb="6">
      <t>ネンド</t>
    </rPh>
    <phoneticPr fontId="13"/>
  </si>
  <si>
    <t>平成25年度</t>
    <rPh sb="0" eb="2">
      <t>ヘイセイ</t>
    </rPh>
    <rPh sb="4" eb="6">
      <t>ネンド</t>
    </rPh>
    <phoneticPr fontId="13"/>
  </si>
  <si>
    <t xml:space="preserve"> (1)財貨・ｻｰﾋﾞｽの移出(FISIM除く)</t>
    <rPh sb="4" eb="6">
      <t>ザイカ</t>
    </rPh>
    <rPh sb="13" eb="14">
      <t>イシュツ</t>
    </rPh>
    <rPh sb="14" eb="15">
      <t>ユシュツ</t>
    </rPh>
    <rPh sb="21" eb="22">
      <t>ノゾ</t>
    </rPh>
    <phoneticPr fontId="13"/>
  </si>
  <si>
    <t xml:space="preserve"> (2)（控除）財貨・ｻｰﾋﾞｽの移入(FISIM除く)</t>
    <rPh sb="5" eb="7">
      <t>コウジョ</t>
    </rPh>
    <rPh sb="8" eb="10">
      <t>ザイカ</t>
    </rPh>
    <rPh sb="17" eb="18">
      <t>イニュウ</t>
    </rPh>
    <rPh sb="18" eb="19">
      <t>ユニュウ</t>
    </rPh>
    <phoneticPr fontId="13"/>
  </si>
  <si>
    <t xml:space="preserve"> (4)FISIM移出入(純)</t>
    <rPh sb="9" eb="11">
      <t>イシュツ</t>
    </rPh>
    <rPh sb="11" eb="12">
      <t>ニュウ</t>
    </rPh>
    <rPh sb="13" eb="14">
      <t>ジュン</t>
    </rPh>
    <phoneticPr fontId="13"/>
  </si>
  <si>
    <t xml:space="preserve"> (6)統計上の不突合</t>
    <rPh sb="4" eb="6">
      <t>トウケイ</t>
    </rPh>
    <rPh sb="6" eb="7">
      <t>ウエ</t>
    </rPh>
    <rPh sb="8" eb="9">
      <t>フ</t>
    </rPh>
    <rPh sb="9" eb="10">
      <t>トツ</t>
    </rPh>
    <rPh sb="10" eb="11">
      <t>ア</t>
    </rPh>
    <phoneticPr fontId="13"/>
  </si>
  <si>
    <t xml:space="preserve"> (3)FISIM移出入(純)</t>
    <rPh sb="9" eb="11">
      <t>イシュツ</t>
    </rPh>
    <rPh sb="11" eb="12">
      <t>ニュウ</t>
    </rPh>
    <rPh sb="13" eb="14">
      <t>ジュン</t>
    </rPh>
    <phoneticPr fontId="13"/>
  </si>
  <si>
    <t xml:space="preserve"> (4)中央政府等（準地域）への移出</t>
    <rPh sb="4" eb="6">
      <t>チュウオウ</t>
    </rPh>
    <rPh sb="6" eb="9">
      <t>セイフトウ</t>
    </rPh>
    <rPh sb="10" eb="13">
      <t>ジュンチイキ</t>
    </rPh>
    <rPh sb="16" eb="18">
      <t>イシュツ</t>
    </rPh>
    <phoneticPr fontId="13"/>
  </si>
  <si>
    <t xml:space="preserve"> </t>
    <phoneticPr fontId="3"/>
  </si>
  <si>
    <t>令和元年度</t>
    <rPh sb="0" eb="2">
      <t>レイワ</t>
    </rPh>
    <rPh sb="2" eb="5">
      <t>ガンネンド</t>
    </rPh>
    <phoneticPr fontId="3"/>
  </si>
  <si>
    <t>（出所）兵庫県統計課「令和元年度兵庫県民経済計算」</t>
    <rPh sb="1" eb="3">
      <t>シュッショ</t>
    </rPh>
    <rPh sb="4" eb="7">
      <t>ヒョウゴケン</t>
    </rPh>
    <rPh sb="7" eb="9">
      <t>トウケイ</t>
    </rPh>
    <rPh sb="9" eb="10">
      <t>カ</t>
    </rPh>
    <rPh sb="11" eb="13">
      <t>レイワ</t>
    </rPh>
    <rPh sb="13" eb="14">
      <t>ガン</t>
    </rPh>
    <rPh sb="14" eb="16">
      <t>ネンド</t>
    </rPh>
    <rPh sb="16" eb="18">
      <t>ヒョウゴ</t>
    </rPh>
    <rPh sb="18" eb="20">
      <t>ケンミン</t>
    </rPh>
    <rPh sb="20" eb="22">
      <t>ケイザイ</t>
    </rPh>
    <rPh sb="22" eb="24">
      <t>ケイサン</t>
    </rPh>
    <phoneticPr fontId="3"/>
  </si>
  <si>
    <t>一般政府(地方政府等）</t>
    <rPh sb="0" eb="2">
      <t>イッパン</t>
    </rPh>
    <rPh sb="2" eb="4">
      <t>セイフ</t>
    </rPh>
    <rPh sb="5" eb="7">
      <t>チホウ</t>
    </rPh>
    <rPh sb="7" eb="9">
      <t>セイフ</t>
    </rPh>
    <rPh sb="9" eb="10">
      <t>トウ</t>
    </rPh>
    <phoneticPr fontId="3"/>
  </si>
  <si>
    <t>　</t>
    <phoneticPr fontId="3"/>
  </si>
  <si>
    <t>平成30年度兵庫県民勘定行列（兵庫県ＮＡＭ）</t>
    <rPh sb="0" eb="2">
      <t>ヘイセイ</t>
    </rPh>
    <rPh sb="4" eb="6">
      <t>ネンド</t>
    </rPh>
    <rPh sb="6" eb="9">
      <t>ヒョウゴケン</t>
    </rPh>
    <rPh sb="9" eb="10">
      <t>タミ</t>
    </rPh>
    <rPh sb="10" eb="12">
      <t>カンジョウ</t>
    </rPh>
    <rPh sb="12" eb="14">
      <t>ギョウレツ</t>
    </rPh>
    <rPh sb="15" eb="18">
      <t>ヒョウゴケン</t>
    </rPh>
    <phoneticPr fontId="7"/>
  </si>
  <si>
    <t>　</t>
    <phoneticPr fontId="3"/>
  </si>
  <si>
    <t>　生産・輸入品に課される税(控除)補助金（中央政府）</t>
    <rPh sb="1" eb="3">
      <t>セイサン</t>
    </rPh>
    <rPh sb="4" eb="7">
      <t>ユニュウヒン</t>
    </rPh>
    <rPh sb="8" eb="9">
      <t>カ</t>
    </rPh>
    <rPh sb="12" eb="13">
      <t>ゼイ</t>
    </rPh>
    <rPh sb="14" eb="16">
      <t>コウジョ</t>
    </rPh>
    <rPh sb="17" eb="20">
      <t>ホジョキン</t>
    </rPh>
    <rPh sb="20" eb="22">
      <t>チュウオウ</t>
    </rPh>
    <phoneticPr fontId="19"/>
  </si>
  <si>
    <t>一般政府(地方政府等）</t>
    <rPh sb="5" eb="7">
      <t>チホウ</t>
    </rPh>
    <rPh sb="7" eb="9">
      <t>セイフ</t>
    </rPh>
    <rPh sb="9" eb="10">
      <t>トウ</t>
    </rPh>
    <phoneticPr fontId="3"/>
  </si>
  <si>
    <t>非金融法人企業</t>
    <phoneticPr fontId="3"/>
  </si>
  <si>
    <t>一般政府(地方政府等）</t>
    <rPh sb="5" eb="7">
      <t>チホウ</t>
    </rPh>
    <rPh sb="7" eb="9">
      <t>セイフ</t>
    </rPh>
    <rPh sb="9" eb="10">
      <t>トウ</t>
    </rPh>
    <phoneticPr fontId="3"/>
  </si>
  <si>
    <t>一般政府(地方政府等）</t>
    <rPh sb="5" eb="7">
      <t>チホウ</t>
    </rPh>
    <rPh sb="7" eb="9">
      <t>セイフ</t>
    </rPh>
    <rPh sb="9" eb="10">
      <t>トウ</t>
    </rPh>
    <phoneticPr fontId="7"/>
  </si>
  <si>
    <t xml:space="preserve"> </t>
    <phoneticPr fontId="3"/>
  </si>
  <si>
    <t>市場生産者</t>
    <rPh sb="0" eb="2">
      <t>シジョウ</t>
    </rPh>
    <rPh sb="2" eb="5">
      <t>セイサンシャ</t>
    </rPh>
    <phoneticPr fontId="3"/>
  </si>
  <si>
    <t>地方政府等最終消費</t>
    <rPh sb="0" eb="2">
      <t>チホウ</t>
    </rPh>
    <rPh sb="2" eb="4">
      <t>セイフ</t>
    </rPh>
    <rPh sb="4" eb="5">
      <t>トウ</t>
    </rPh>
    <rPh sb="5" eb="7">
      <t>サイシュウ</t>
    </rPh>
    <rPh sb="7" eb="9">
      <t>ショウヒ</t>
    </rPh>
    <phoneticPr fontId="7"/>
  </si>
  <si>
    <t xml:space="preserve"> </t>
    <phoneticPr fontId="3"/>
  </si>
  <si>
    <t>第１次所得の配分勘定</t>
    <rPh sb="0" eb="1">
      <t>ダイ</t>
    </rPh>
    <rPh sb="2" eb="3">
      <t>ジ</t>
    </rPh>
    <rPh sb="3" eb="5">
      <t>ショトク</t>
    </rPh>
    <rPh sb="6" eb="8">
      <t>ハイブン</t>
    </rPh>
    <rPh sb="8" eb="10">
      <t>カンジョウ</t>
    </rPh>
    <phoneticPr fontId="7"/>
  </si>
  <si>
    <t>仮設部門(輸入品に課される税・関税＋(控除)総資本形成に係る消費税）</t>
    <rPh sb="5" eb="7">
      <t>ユニュウ</t>
    </rPh>
    <rPh sb="7" eb="8">
      <t>ヒン</t>
    </rPh>
    <rPh sb="9" eb="10">
      <t>カ</t>
    </rPh>
    <rPh sb="13" eb="14">
      <t>ゼイ</t>
    </rPh>
    <rPh sb="15" eb="17">
      <t>カンゼイ</t>
    </rPh>
    <rPh sb="19" eb="21">
      <t>コウジョ</t>
    </rPh>
    <rPh sb="22" eb="25">
      <t>ソウシホン</t>
    </rPh>
    <rPh sb="25" eb="27">
      <t>ケイセイ</t>
    </rPh>
    <rPh sb="28" eb="29">
      <t>カカ</t>
    </rPh>
    <rPh sb="30" eb="33">
      <t>ショウヒゼイ</t>
    </rPh>
    <phoneticPr fontId="7"/>
  </si>
  <si>
    <t xml:space="preserve"> </t>
    <phoneticPr fontId="3"/>
  </si>
  <si>
    <t>県民勘定行列の概要</t>
    <rPh sb="0" eb="2">
      <t>ケンミン</t>
    </rPh>
    <rPh sb="2" eb="4">
      <t>カンジョウ</t>
    </rPh>
    <rPh sb="4" eb="6">
      <t>ギョウレツ</t>
    </rPh>
    <rPh sb="7" eb="9">
      <t>ガイヨウ</t>
    </rPh>
    <phoneticPr fontId="3"/>
  </si>
  <si>
    <t>「仮設制度部門」列に計上することにより乗数モデルにて当該部門を外生化し、〔統計上の不突合〕をモデル外に設定できる。</t>
    <phoneticPr fontId="3"/>
  </si>
  <si>
    <t>中央政府等への支払い、中央政府等からの受取を県外との取引に、特に「生産・輸入品に課される税＋（控除）補助金」列から県外に支払い（国税分）を計上する。</t>
    <phoneticPr fontId="3"/>
  </si>
  <si>
    <t>名目県内総支出</t>
    <rPh sb="0" eb="2">
      <t>メイモク</t>
    </rPh>
    <rPh sb="2" eb="4">
      <t>ケンナイ</t>
    </rPh>
    <rPh sb="4" eb="7">
      <t>ソウシシュツ</t>
    </rPh>
    <phoneticPr fontId="3"/>
  </si>
  <si>
    <t>　</t>
    <phoneticPr fontId="3"/>
  </si>
  <si>
    <t>2015年基準に基づく、県民勘定行列で中央政府の扱い変更を反映している。</t>
    <phoneticPr fontId="3"/>
  </si>
  <si>
    <t xml:space="preserve"> </t>
    <phoneticPr fontId="3"/>
  </si>
  <si>
    <t>令和２年度　経済活動別県内総生産及び要素所得　</t>
    <rPh sb="0" eb="2">
      <t>レイワ</t>
    </rPh>
    <rPh sb="3" eb="5">
      <t>ネンド</t>
    </rPh>
    <phoneticPr fontId="13"/>
  </si>
  <si>
    <t>中 間 投 入</t>
    <phoneticPr fontId="13"/>
  </si>
  <si>
    <t>県内要素所得</t>
    <phoneticPr fontId="13"/>
  </si>
  <si>
    <t>県内雇用者報酬</t>
    <rPh sb="0" eb="2">
      <t>ケンナイ</t>
    </rPh>
    <rPh sb="2" eb="5">
      <t>コヨウシャ</t>
    </rPh>
    <rPh sb="5" eb="7">
      <t>ホウシュウ</t>
    </rPh>
    <phoneticPr fontId="13"/>
  </si>
  <si>
    <t>経 済 活 動 の 種 類</t>
    <phoneticPr fontId="13"/>
  </si>
  <si>
    <t>(生産者価格表示)</t>
    <rPh sb="1" eb="4">
      <t>セイサンシャ</t>
    </rPh>
    <rPh sb="4" eb="6">
      <t>カカク</t>
    </rPh>
    <rPh sb="6" eb="8">
      <t>ヒョウジ</t>
    </rPh>
    <phoneticPr fontId="13"/>
  </si>
  <si>
    <t>(純生産)</t>
    <phoneticPr fontId="13"/>
  </si>
  <si>
    <t>(1)</t>
    <phoneticPr fontId="13"/>
  </si>
  <si>
    <t>(2)</t>
    <phoneticPr fontId="13"/>
  </si>
  <si>
    <t>(4)</t>
    <phoneticPr fontId="13"/>
  </si>
  <si>
    <t>(6)</t>
    <phoneticPr fontId="13"/>
  </si>
  <si>
    <t>(8)</t>
    <phoneticPr fontId="13"/>
  </si>
  <si>
    <t>１　農林水産業</t>
    <rPh sb="2" eb="4">
      <t>ノウリン</t>
    </rPh>
    <rPh sb="4" eb="7">
      <t>スイサンギョウ</t>
    </rPh>
    <phoneticPr fontId="47"/>
  </si>
  <si>
    <t>（１）農業</t>
    <rPh sb="3" eb="5">
      <t>ノウギョウ</t>
    </rPh>
    <phoneticPr fontId="47"/>
  </si>
  <si>
    <t>（２）林業</t>
    <rPh sb="3" eb="5">
      <t>リンギョウ</t>
    </rPh>
    <phoneticPr fontId="47"/>
  </si>
  <si>
    <t>（３）水産業</t>
    <rPh sb="3" eb="6">
      <t>スイサンギョウ</t>
    </rPh>
    <phoneticPr fontId="47"/>
  </si>
  <si>
    <t>２　鉱業</t>
  </si>
  <si>
    <t>３　製造業</t>
  </si>
  <si>
    <t>（１）食料品</t>
  </si>
  <si>
    <t>（２）繊維製品</t>
    <rPh sb="5" eb="7">
      <t>セイヒン</t>
    </rPh>
    <phoneticPr fontId="47"/>
  </si>
  <si>
    <t>（３）パルプ･紙・紙加工品</t>
    <rPh sb="9" eb="10">
      <t>カミ</t>
    </rPh>
    <rPh sb="10" eb="13">
      <t>カコウヒン</t>
    </rPh>
    <phoneticPr fontId="47"/>
  </si>
  <si>
    <t>（４）化学</t>
  </si>
  <si>
    <t>（５）石油･石炭製品</t>
  </si>
  <si>
    <t>（６）窯業･土石製品</t>
  </si>
  <si>
    <t>（７）一次金属</t>
    <rPh sb="3" eb="5">
      <t>イチジ</t>
    </rPh>
    <rPh sb="5" eb="7">
      <t>キンゾク</t>
    </rPh>
    <phoneticPr fontId="47"/>
  </si>
  <si>
    <t>（８）金属製品</t>
  </si>
  <si>
    <t>（９）はん用・生産用・業務用機械</t>
    <rPh sb="5" eb="6">
      <t>ヨウ</t>
    </rPh>
    <rPh sb="7" eb="10">
      <t>セイサンヨウ</t>
    </rPh>
    <rPh sb="11" eb="14">
      <t>ギョウムヨウ</t>
    </rPh>
    <rPh sb="14" eb="16">
      <t>キカイ</t>
    </rPh>
    <phoneticPr fontId="47"/>
  </si>
  <si>
    <t>（10）電子部品・デバイス</t>
    <rPh sb="4" eb="6">
      <t>デンシ</t>
    </rPh>
    <rPh sb="6" eb="8">
      <t>ブヒン</t>
    </rPh>
    <phoneticPr fontId="47"/>
  </si>
  <si>
    <t>（11）電気機械</t>
  </si>
  <si>
    <t>（12）情報・通信機器</t>
    <rPh sb="4" eb="6">
      <t>ジョウホウ</t>
    </rPh>
    <rPh sb="7" eb="9">
      <t>ツウシン</t>
    </rPh>
    <rPh sb="9" eb="11">
      <t>キキ</t>
    </rPh>
    <phoneticPr fontId="47"/>
  </si>
  <si>
    <t>（13）輸送用機械</t>
    <rPh sb="6" eb="7">
      <t>ヨウ</t>
    </rPh>
    <phoneticPr fontId="47"/>
  </si>
  <si>
    <t>（14）印刷業</t>
    <rPh sb="4" eb="7">
      <t>インサツギョウ</t>
    </rPh>
    <phoneticPr fontId="47"/>
  </si>
  <si>
    <t>（15）その他の製造業</t>
    <phoneticPr fontId="48"/>
  </si>
  <si>
    <t>４　電気・ガス・水道・廃棄物処理業</t>
    <rPh sb="11" eb="14">
      <t>ハイキブツ</t>
    </rPh>
    <rPh sb="14" eb="16">
      <t>ショリ</t>
    </rPh>
    <phoneticPr fontId="47"/>
  </si>
  <si>
    <t>（１）電気業</t>
  </si>
  <si>
    <t>（２）ガス・水道・廃棄物処理業</t>
    <rPh sb="6" eb="8">
      <t>スイドウ</t>
    </rPh>
    <rPh sb="9" eb="12">
      <t>ハイキブツ</t>
    </rPh>
    <rPh sb="12" eb="14">
      <t>ショリ</t>
    </rPh>
    <rPh sb="14" eb="15">
      <t>ギョウ</t>
    </rPh>
    <phoneticPr fontId="47"/>
  </si>
  <si>
    <t>５　建設業</t>
  </si>
  <si>
    <t>６　卸売・小売業</t>
  </si>
  <si>
    <t>（１）卸売業</t>
  </si>
  <si>
    <t>（２）小売業</t>
  </si>
  <si>
    <t>７　運輸・郵便業</t>
    <rPh sb="2" eb="4">
      <t>ウンユ</t>
    </rPh>
    <rPh sb="5" eb="7">
      <t>ユウビン</t>
    </rPh>
    <rPh sb="7" eb="8">
      <t>ギョウ</t>
    </rPh>
    <phoneticPr fontId="47"/>
  </si>
  <si>
    <t>８　宿泊・飲食サービス業</t>
    <rPh sb="2" eb="4">
      <t>シュクハク</t>
    </rPh>
    <rPh sb="5" eb="7">
      <t>インショク</t>
    </rPh>
    <rPh sb="11" eb="12">
      <t>ギョウ</t>
    </rPh>
    <phoneticPr fontId="47"/>
  </si>
  <si>
    <t>９　情報通信業</t>
    <rPh sb="2" eb="4">
      <t>ジョウホウ</t>
    </rPh>
    <rPh sb="4" eb="7">
      <t>ツウシンギョウ</t>
    </rPh>
    <phoneticPr fontId="47"/>
  </si>
  <si>
    <t>（１）通信・放送業</t>
    <rPh sb="3" eb="5">
      <t>ツウシン</t>
    </rPh>
    <rPh sb="6" eb="9">
      <t>ホウソウギョウ</t>
    </rPh>
    <phoneticPr fontId="47"/>
  </si>
  <si>
    <t>10　金融・保険業</t>
  </si>
  <si>
    <t>11　不動産業</t>
  </si>
  <si>
    <t>（１）住宅賃貸業</t>
    <rPh sb="3" eb="5">
      <t>ジュウタク</t>
    </rPh>
    <rPh sb="5" eb="8">
      <t>チンタイギョウ</t>
    </rPh>
    <phoneticPr fontId="47"/>
  </si>
  <si>
    <t>（２）その他の不動産業</t>
    <rPh sb="5" eb="6">
      <t>タ</t>
    </rPh>
    <rPh sb="7" eb="11">
      <t>フドウサンギョウ</t>
    </rPh>
    <phoneticPr fontId="47"/>
  </si>
  <si>
    <t>12　専門･科学技術、業務支援サービス業</t>
    <rPh sb="3" eb="5">
      <t>センモン</t>
    </rPh>
    <rPh sb="6" eb="8">
      <t>カガク</t>
    </rPh>
    <rPh sb="8" eb="10">
      <t>ギジュツ</t>
    </rPh>
    <rPh sb="11" eb="13">
      <t>ギョウム</t>
    </rPh>
    <rPh sb="13" eb="15">
      <t>シエン</t>
    </rPh>
    <rPh sb="19" eb="20">
      <t>ギョウ</t>
    </rPh>
    <phoneticPr fontId="47"/>
  </si>
  <si>
    <t>13　公務</t>
  </si>
  <si>
    <t>14　教育</t>
    <rPh sb="3" eb="5">
      <t>キョウイク</t>
    </rPh>
    <phoneticPr fontId="47"/>
  </si>
  <si>
    <t>15　保健衛生・社会事業</t>
    <rPh sb="3" eb="5">
      <t>ホケン</t>
    </rPh>
    <rPh sb="5" eb="7">
      <t>エイセイ</t>
    </rPh>
    <rPh sb="8" eb="10">
      <t>シャカイ</t>
    </rPh>
    <rPh sb="10" eb="12">
      <t>ジギョウ</t>
    </rPh>
    <phoneticPr fontId="47"/>
  </si>
  <si>
    <t>16　その他のサービス</t>
    <rPh sb="5" eb="6">
      <t>タ</t>
    </rPh>
    <phoneticPr fontId="47"/>
  </si>
  <si>
    <t>17　小計（１～16）</t>
    <rPh sb="3" eb="5">
      <t>ショウケイ</t>
    </rPh>
    <phoneticPr fontId="47"/>
  </si>
  <si>
    <t>18　輸入品に課される税・関税</t>
  </si>
  <si>
    <t xml:space="preserve"> （控除）総資本形成に係る消費税</t>
  </si>
  <si>
    <t>20　県内総生産（17＋18－19）</t>
  </si>
  <si>
    <t>再掲</t>
    <rPh sb="0" eb="1">
      <t>サイ</t>
    </rPh>
    <phoneticPr fontId="47"/>
  </si>
  <si>
    <t>市場生産者</t>
    <rPh sb="0" eb="2">
      <t>シジョウ</t>
    </rPh>
    <rPh sb="2" eb="5">
      <t>セイサンシャ</t>
    </rPh>
    <phoneticPr fontId="47"/>
  </si>
  <si>
    <t>一般政府</t>
    <rPh sb="0" eb="2">
      <t>イッパン</t>
    </rPh>
    <rPh sb="2" eb="4">
      <t>セイフ</t>
    </rPh>
    <phoneticPr fontId="47"/>
  </si>
  <si>
    <t>対家計民間非営利団体</t>
    <rPh sb="0" eb="1">
      <t>タイ</t>
    </rPh>
    <rPh sb="1" eb="3">
      <t>カケイ</t>
    </rPh>
    <rPh sb="3" eb="5">
      <t>ミンカン</t>
    </rPh>
    <rPh sb="5" eb="8">
      <t>ヒエイリ</t>
    </rPh>
    <rPh sb="8" eb="10">
      <t>ダンタイ</t>
    </rPh>
    <phoneticPr fontId="47"/>
  </si>
  <si>
    <t>小計</t>
    <rPh sb="0" eb="2">
      <t>ショウケイ</t>
    </rPh>
    <phoneticPr fontId="47"/>
  </si>
  <si>
    <t>令和元年度　経済活動別県内総生産及び要素所得　</t>
    <rPh sb="0" eb="2">
      <t>レイワ</t>
    </rPh>
    <rPh sb="2" eb="4">
      <t>ガンネン</t>
    </rPh>
    <rPh sb="3" eb="5">
      <t>ネンド</t>
    </rPh>
    <phoneticPr fontId="13"/>
  </si>
  <si>
    <t>（２）情報ｻｰﾋﾞｽ・映像音声文字情報制作業</t>
    <rPh sb="3" eb="5">
      <t>ジョウホウ</t>
    </rPh>
    <rPh sb="11" eb="13">
      <t>エイゾウ</t>
    </rPh>
    <rPh sb="13" eb="15">
      <t>オンセイ</t>
    </rPh>
    <rPh sb="15" eb="17">
      <t>モジ</t>
    </rPh>
    <rPh sb="17" eb="19">
      <t>ジョウホウ</t>
    </rPh>
    <rPh sb="20" eb="21">
      <t>ギョウ</t>
    </rPh>
    <phoneticPr fontId="47"/>
  </si>
  <si>
    <t>12　専門・科学技術、業務支援サービス業</t>
    <rPh sb="3" eb="5">
      <t>センモン</t>
    </rPh>
    <rPh sb="6" eb="8">
      <t>カガク</t>
    </rPh>
    <rPh sb="8" eb="10">
      <t>ギジュツ</t>
    </rPh>
    <rPh sb="11" eb="13">
      <t>ギョウム</t>
    </rPh>
    <rPh sb="13" eb="15">
      <t>シエン</t>
    </rPh>
    <rPh sb="19" eb="20">
      <t>ギョウ</t>
    </rPh>
    <phoneticPr fontId="47"/>
  </si>
  <si>
    <t>平成30年度　経済活動別県内総生産及び要素所得　</t>
    <rPh sb="0" eb="2">
      <t>ヘイセイ</t>
    </rPh>
    <rPh sb="4" eb="6">
      <t>ネンド</t>
    </rPh>
    <phoneticPr fontId="13"/>
  </si>
  <si>
    <t>平成29年度　経済活動別県内総生産及び要素所得　</t>
    <rPh sb="0" eb="2">
      <t>ヘイセイ</t>
    </rPh>
    <rPh sb="4" eb="6">
      <t>ネンド</t>
    </rPh>
    <phoneticPr fontId="13"/>
  </si>
  <si>
    <t>（12）情報・通信機械</t>
    <rPh sb="4" eb="6">
      <t>ジョウホウ</t>
    </rPh>
    <rPh sb="7" eb="9">
      <t>ツウシン</t>
    </rPh>
    <rPh sb="9" eb="11">
      <t>キカイ</t>
    </rPh>
    <phoneticPr fontId="47"/>
  </si>
  <si>
    <t>平成28年度　経済活動別県内総生産及び要素所得　</t>
    <rPh sb="0" eb="2">
      <t>ヘイセイ</t>
    </rPh>
    <rPh sb="4" eb="6">
      <t>ネンド</t>
    </rPh>
    <phoneticPr fontId="13"/>
  </si>
  <si>
    <t>平成27年度　経済活動別県内総生産及び要素所得　</t>
    <rPh sb="0" eb="2">
      <t>ヘイセイ</t>
    </rPh>
    <rPh sb="4" eb="6">
      <t>ネンド</t>
    </rPh>
    <phoneticPr fontId="13"/>
  </si>
  <si>
    <t>（15）その他の製造業</t>
  </si>
  <si>
    <t>19   （控除）総資本形成に係る消費税</t>
    <rPh sb="6" eb="8">
      <t>コウジョ</t>
    </rPh>
    <rPh sb="9" eb="10">
      <t>ソウ</t>
    </rPh>
    <rPh sb="10" eb="12">
      <t>シホン</t>
    </rPh>
    <rPh sb="12" eb="14">
      <t>ケイセイ</t>
    </rPh>
    <rPh sb="15" eb="16">
      <t>カカ</t>
    </rPh>
    <rPh sb="17" eb="20">
      <t>ショウヒゼイ</t>
    </rPh>
    <phoneticPr fontId="13"/>
  </si>
  <si>
    <t>令和2年度</t>
    <rPh sb="0" eb="2">
      <t>レイワ</t>
    </rPh>
    <rPh sb="3" eb="5">
      <t>ネンド</t>
    </rPh>
    <phoneticPr fontId="22"/>
  </si>
  <si>
    <t>2020年度</t>
    <rPh sb="4" eb="6">
      <t>ネンド</t>
    </rPh>
    <phoneticPr fontId="31"/>
  </si>
  <si>
    <t>令和2年度</t>
    <rPh sb="0" eb="2">
      <t>レイワ</t>
    </rPh>
    <rPh sb="3" eb="5">
      <t>ネンド</t>
    </rPh>
    <phoneticPr fontId="3"/>
  </si>
  <si>
    <t>コロナ禍</t>
    <rPh sb="3" eb="4">
      <t>カ</t>
    </rPh>
    <phoneticPr fontId="3"/>
  </si>
  <si>
    <t>兵庫県企画部統計課『令和2年度兵庫県民経済計算』より作成。</t>
    <rPh sb="3" eb="5">
      <t>キカク</t>
    </rPh>
    <rPh sb="5" eb="6">
      <t>ブ</t>
    </rPh>
    <rPh sb="10" eb="12">
      <t>レイワ</t>
    </rPh>
    <phoneticPr fontId="3"/>
  </si>
  <si>
    <t>令和2年度兵庫県民勘定行列（兵庫県ＮＡＭ）</t>
    <rPh sb="0" eb="2">
      <t>レイワ</t>
    </rPh>
    <rPh sb="4" eb="5">
      <t>ド</t>
    </rPh>
    <rPh sb="5" eb="8">
      <t>ヒョウゴケン</t>
    </rPh>
    <rPh sb="8" eb="9">
      <t>タミ</t>
    </rPh>
    <rPh sb="9" eb="11">
      <t>カンジョウ</t>
    </rPh>
    <rPh sb="11" eb="13">
      <t>ギョウレツ</t>
    </rPh>
    <rPh sb="14" eb="17">
      <t>ヒョウゴケン</t>
    </rPh>
    <phoneticPr fontId="7"/>
  </si>
  <si>
    <t>令和3年度</t>
    <rPh sb="0" eb="2">
      <t>レイワ</t>
    </rPh>
    <rPh sb="3" eb="5">
      <t>ネンド</t>
    </rPh>
    <phoneticPr fontId="22"/>
  </si>
  <si>
    <t xml:space="preserve"> </t>
  </si>
  <si>
    <t>（２）情報ｻｰﾋﾞｽ･映像音声文字情報制作業</t>
    <rPh sb="3" eb="5">
      <t>ジョウホウ</t>
    </rPh>
    <rPh sb="11" eb="13">
      <t>エイゾウ</t>
    </rPh>
    <rPh sb="13" eb="15">
      <t>オンセイ</t>
    </rPh>
    <rPh sb="15" eb="17">
      <t>モジ</t>
    </rPh>
    <rPh sb="17" eb="19">
      <t>ジョウホウ</t>
    </rPh>
    <rPh sb="20" eb="21">
      <t>ギョウ</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</si>
</sst>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quot;▲&quot;#,##0"/>
    <numFmt numFmtId="178" formatCode="0_);\(0\)"/>
    <numFmt numFmtId="179" formatCode="#,##0.0;&quot;▲ &quot;#,##0.0"/>
    <numFmt numFmtId="180" formatCode="#,##0_ ;[Red]\-#,##0\ "/>
    <numFmt numFmtId="181" formatCode="#,##0_);[Red]\(#,##0\)"/>
    <numFmt numFmtId="182" formatCode="0.0%"/>
    <numFmt numFmtId="183" formatCode="0;&quot;▲ &quot;0"/>
    <numFmt numFmtId="184" formatCode="0.0_ "/>
    <numFmt numFmtId="185" formatCode="0.00000_);[Red]\(0.00000\)"/>
    <numFmt numFmtId="186" formatCode="#,##0.0;[Red]\-#,##0.0"/>
  </numFmts>
  <fonts count="5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6"/>
      <name val="ｽｲｽ"/>
      <family val="3"/>
      <charset val="128"/>
    </font>
    <font>
      <sz val="9"/>
      <name val="ｽｲｽ"/>
      <family val="3"/>
      <charset val="128"/>
    </font>
    <font>
      <sz val="11"/>
      <name val="ｽｲｽ"/>
      <family val="3"/>
      <charset val="128"/>
    </font>
    <font>
      <sz val="14"/>
      <name val="ｽｲｽ"/>
      <family val="3"/>
      <charset val="128"/>
    </font>
    <font>
      <b/>
      <sz val="14"/>
      <name val="ｽｲｽ"/>
      <family val="3"/>
      <charset val="128"/>
    </font>
    <font>
      <sz val="10"/>
      <name val="ｽｲｽ"/>
      <family val="3"/>
      <charset val="128"/>
    </font>
    <font>
      <sz val="6"/>
      <name val="ＭＳ Ｐゴシック"/>
      <family val="3"/>
      <charset val="128"/>
    </font>
    <font>
      <b/>
      <sz val="14"/>
      <name val="ＭＳ ゴシック"/>
      <family val="3"/>
      <charset val="128"/>
    </font>
    <font>
      <sz val="14"/>
      <name val="System"/>
      <charset val="128"/>
    </font>
    <font>
      <b/>
      <sz val="11"/>
      <name val="ＭＳ 明朝"/>
      <family val="1"/>
      <charset val="128"/>
    </font>
    <font>
      <sz val="10"/>
      <name val="ＭＳ 明朝"/>
      <family val="1"/>
      <charset val="128"/>
    </font>
    <font>
      <sz val="7"/>
      <name val="ＭＳ Ｐ明朝"/>
      <family val="1"/>
      <charset val="128"/>
    </font>
    <font>
      <sz val="7"/>
      <name val="ＭＳ Ｐゴシック"/>
      <family val="3"/>
      <charset val="128"/>
    </font>
    <font>
      <sz val="7"/>
      <name val="ＭＳ 明朝"/>
      <family val="1"/>
      <charset val="128"/>
    </font>
    <font>
      <sz val="9"/>
      <name val="ＭＳ Ｐゴシック"/>
      <family val="3"/>
      <charset val="128"/>
    </font>
    <font>
      <sz val="10"/>
      <color indexed="8"/>
      <name val="ＭＳ 明朝"/>
      <family val="1"/>
      <charset val="128"/>
    </font>
    <font>
      <sz val="14"/>
      <name val="ＭＳ 明朝"/>
      <family val="1"/>
      <charset val="128"/>
    </font>
    <font>
      <sz val="11"/>
      <name val="ＭＳ Ｐゴシック"/>
      <family val="3"/>
      <charset val="128"/>
    </font>
    <font>
      <b/>
      <sz val="11"/>
      <name val="ＭＳ Ｐゴシック"/>
      <family val="3"/>
      <charset val="128"/>
    </font>
    <font>
      <sz val="10"/>
      <name val="ＭＳ Ｐゴシック"/>
      <family val="3"/>
      <charset val="128"/>
    </font>
    <font>
      <i/>
      <sz val="11"/>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color rgb="FF006100"/>
      <name val="ＭＳ 明朝"/>
      <family val="2"/>
      <charset val="128"/>
    </font>
    <font>
      <sz val="10.5"/>
      <name val="ＭＳ Ｐゴシック"/>
      <family val="3"/>
      <charset val="128"/>
    </font>
    <font>
      <sz val="9"/>
      <name val="ＭＳ Ｐゴシック"/>
      <family val="3"/>
      <charset val="128"/>
      <scheme val="minor"/>
    </font>
    <font>
      <b/>
      <sz val="12"/>
      <name val="ＭＳ Ｐゴシック"/>
      <family val="3"/>
      <charset val="128"/>
      <scheme val="minor"/>
    </font>
    <font>
      <sz val="9"/>
      <color indexed="10"/>
      <name val="ＭＳ Ｐゴシック"/>
      <family val="3"/>
      <charset val="128"/>
      <scheme val="minor"/>
    </font>
    <font>
      <sz val="14"/>
      <name val="ＭＳ Ｐゴシック"/>
      <family val="3"/>
      <charset val="128"/>
      <scheme val="minor"/>
    </font>
    <font>
      <b/>
      <sz val="14"/>
      <name val="ＭＳ Ｐゴシック"/>
      <family val="3"/>
      <charset val="128"/>
      <scheme val="minor"/>
    </font>
    <font>
      <sz val="9"/>
      <name val="游ゴシック"/>
      <family val="3"/>
      <charset val="128"/>
    </font>
    <font>
      <sz val="10"/>
      <name val="游ゴシック"/>
      <family val="3"/>
      <charset val="128"/>
    </font>
    <font>
      <b/>
      <sz val="11"/>
      <name val="ＭＳ Ｐゴシック"/>
      <family val="3"/>
      <charset val="128"/>
      <scheme val="minor"/>
    </font>
    <font>
      <sz val="11"/>
      <name val="ＭＳ 明朝"/>
      <family val="1"/>
      <charset val="128"/>
    </font>
    <font>
      <sz val="14"/>
      <name val="明朝"/>
      <family val="1"/>
      <charset val="128"/>
    </font>
    <font>
      <sz val="7"/>
      <name val="Terminal"/>
      <family val="3"/>
      <charset val="255"/>
    </font>
    <font>
      <i/>
      <sz val="11"/>
      <name val="ＭＳ 明朝"/>
      <family val="1"/>
      <charset val="128"/>
    </font>
    <font>
      <u/>
      <sz val="11"/>
      <color theme="10"/>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6EFCE"/>
      </patternFill>
    </fill>
    <fill>
      <patternFill patternType="solid">
        <fgColor theme="9" tint="0.39997558519241921"/>
        <bgColor indexed="64"/>
      </patternFill>
    </fill>
  </fills>
  <borders count="81">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3">
    <xf numFmtId="0" fontId="0" fillId="0" borderId="0">
      <alignment vertical="center"/>
    </xf>
    <xf numFmtId="38" fontId="2" fillId="0" borderId="0" applyFont="0" applyFill="0" applyBorder="0" applyAlignment="0" applyProtection="0">
      <alignment vertical="center"/>
    </xf>
    <xf numFmtId="38" fontId="24" fillId="0" borderId="0" applyFont="0" applyFill="0" applyBorder="0" applyAlignment="0" applyProtection="0"/>
    <xf numFmtId="0" fontId="8" fillId="0" borderId="0">
      <alignment vertical="center" wrapText="1"/>
    </xf>
    <xf numFmtId="0" fontId="15" fillId="0" borderId="0"/>
    <xf numFmtId="0" fontId="23" fillId="0" borderId="0"/>
    <xf numFmtId="0" fontId="21" fillId="0" borderId="0"/>
    <xf numFmtId="0" fontId="15" fillId="0" borderId="0"/>
    <xf numFmtId="0" fontId="1" fillId="0" borderId="0">
      <alignment vertical="center"/>
    </xf>
    <xf numFmtId="9" fontId="1" fillId="0" borderId="0" applyFont="0" applyFill="0" applyBorder="0" applyAlignment="0" applyProtection="0">
      <alignment vertical="center"/>
    </xf>
    <xf numFmtId="0" fontId="36" fillId="8" borderId="0" applyNumberFormat="0" applyBorder="0" applyAlignment="0" applyProtection="0">
      <alignment vertical="center"/>
    </xf>
    <xf numFmtId="0" fontId="24" fillId="0" borderId="0"/>
    <xf numFmtId="0" fontId="50" fillId="0" borderId="0" applyNumberFormat="0" applyFill="0" applyBorder="0" applyAlignment="0" applyProtection="0">
      <alignment vertical="center"/>
    </xf>
  </cellStyleXfs>
  <cellXfs count="1600">
    <xf numFmtId="0" fontId="0" fillId="0" borderId="0" xfId="0">
      <alignment vertical="center"/>
    </xf>
    <xf numFmtId="0" fontId="1" fillId="0" borderId="0" xfId="8">
      <alignment vertical="center"/>
    </xf>
    <xf numFmtId="0" fontId="4" fillId="0" borderId="0" xfId="8" applyFont="1">
      <alignment vertical="center"/>
    </xf>
    <xf numFmtId="0" fontId="5" fillId="0" borderId="0" xfId="8" applyFont="1">
      <alignment vertical="center"/>
    </xf>
    <xf numFmtId="0" fontId="5" fillId="0" borderId="0" xfId="8" applyFont="1" applyAlignment="1">
      <alignment vertical="center" wrapText="1"/>
    </xf>
    <xf numFmtId="0" fontId="4" fillId="0" borderId="0" xfId="8" applyFont="1" applyAlignment="1">
      <alignment vertical="center" wrapText="1"/>
    </xf>
    <xf numFmtId="3" fontId="4" fillId="0" borderId="0" xfId="8" applyNumberFormat="1" applyFont="1">
      <alignment vertical="center"/>
    </xf>
    <xf numFmtId="0" fontId="4" fillId="0" borderId="0" xfId="8" applyFont="1" applyAlignment="1">
      <alignment horizontal="center" vertical="center"/>
    </xf>
    <xf numFmtId="0" fontId="5" fillId="0" borderId="0" xfId="8" applyFont="1" applyAlignment="1">
      <alignment horizontal="center" vertical="center"/>
    </xf>
    <xf numFmtId="0" fontId="5" fillId="0" borderId="1" xfId="8" applyFont="1" applyBorder="1" applyAlignment="1">
      <alignment vertical="center" wrapText="1"/>
    </xf>
    <xf numFmtId="0" fontId="5" fillId="0" borderId="1" xfId="8" applyFont="1" applyBorder="1" applyAlignment="1">
      <alignment horizontal="center" vertical="center"/>
    </xf>
    <xf numFmtId="0" fontId="4" fillId="0" borderId="2" xfId="8" applyFont="1" applyBorder="1" applyAlignment="1">
      <alignment horizontal="center" vertical="center"/>
    </xf>
    <xf numFmtId="0" fontId="4" fillId="0" borderId="3" xfId="8" applyFont="1" applyBorder="1" applyAlignment="1">
      <alignment horizontal="center" vertical="center"/>
    </xf>
    <xf numFmtId="0" fontId="4" fillId="0" borderId="4" xfId="8" applyFont="1" applyBorder="1" applyAlignment="1">
      <alignment horizontal="center" vertical="center"/>
    </xf>
    <xf numFmtId="0" fontId="6" fillId="0" borderId="5" xfId="8" applyFont="1" applyBorder="1" applyAlignment="1">
      <alignment vertical="center" wrapText="1"/>
    </xf>
    <xf numFmtId="0" fontId="6" fillId="0" borderId="6" xfId="8" applyFont="1" applyBorder="1" applyAlignment="1">
      <alignment horizontal="center" vertical="center"/>
    </xf>
    <xf numFmtId="0" fontId="6" fillId="0" borderId="7" xfId="8" applyFont="1" applyBorder="1" applyAlignment="1">
      <alignment horizontal="center" vertical="center" wrapText="1"/>
    </xf>
    <xf numFmtId="0" fontId="6" fillId="0" borderId="8" xfId="8" applyFont="1" applyBorder="1" applyAlignment="1">
      <alignment horizontal="center" vertical="center"/>
    </xf>
    <xf numFmtId="0" fontId="6" fillId="0" borderId="9" xfId="8" applyFont="1" applyBorder="1" applyAlignment="1">
      <alignment horizontal="center" vertical="center" wrapText="1"/>
    </xf>
    <xf numFmtId="0" fontId="6" fillId="0" borderId="10" xfId="8" applyFont="1" applyBorder="1" applyAlignment="1">
      <alignment horizontal="center" vertical="center"/>
    </xf>
    <xf numFmtId="0" fontId="6" fillId="0" borderId="11" xfId="8" applyFont="1" applyBorder="1" applyAlignment="1">
      <alignment horizontal="center" vertical="center"/>
    </xf>
    <xf numFmtId="0" fontId="6" fillId="0" borderId="12"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14" xfId="8" applyFont="1" applyBorder="1" applyAlignment="1">
      <alignment horizontal="center" vertical="center" wrapText="1"/>
    </xf>
    <xf numFmtId="0" fontId="6" fillId="0" borderId="15" xfId="8" applyFont="1" applyBorder="1" applyAlignment="1">
      <alignment horizontal="center" vertical="center" wrapText="1"/>
    </xf>
    <xf numFmtId="0" fontId="6" fillId="0" borderId="16" xfId="8" applyFont="1" applyBorder="1" applyAlignment="1">
      <alignment horizontal="center" vertical="center"/>
    </xf>
    <xf numFmtId="0" fontId="6" fillId="0" borderId="17" xfId="8" applyFont="1" applyBorder="1" applyAlignment="1">
      <alignment horizontal="center" vertical="center" wrapText="1"/>
    </xf>
    <xf numFmtId="0" fontId="6" fillId="0" borderId="0" xfId="8" applyFont="1">
      <alignment vertical="center"/>
    </xf>
    <xf numFmtId="0" fontId="6" fillId="0" borderId="0" xfId="8" applyFont="1" applyAlignment="1">
      <alignment vertical="center" wrapText="1"/>
    </xf>
    <xf numFmtId="0" fontId="6" fillId="0" borderId="18" xfId="8" applyFont="1" applyBorder="1" applyAlignment="1">
      <alignment horizontal="center" vertical="center" wrapText="1"/>
    </xf>
    <xf numFmtId="0" fontId="6" fillId="0" borderId="19" xfId="8" applyFont="1" applyBorder="1" applyAlignment="1">
      <alignment horizontal="center" vertical="center" wrapText="1"/>
    </xf>
    <xf numFmtId="0" fontId="6" fillId="0" borderId="20" xfId="8" applyFont="1" applyBorder="1" applyAlignment="1">
      <alignment horizontal="center" vertical="center" wrapText="1"/>
    </xf>
    <xf numFmtId="0" fontId="6" fillId="0" borderId="21" xfId="8" applyFont="1" applyBorder="1" applyAlignment="1">
      <alignment horizontal="center" vertical="center" wrapText="1"/>
    </xf>
    <xf numFmtId="0" fontId="6" fillId="0" borderId="10" xfId="8" applyFont="1" applyBorder="1" applyAlignment="1">
      <alignment horizontal="center" vertical="center" wrapText="1"/>
    </xf>
    <xf numFmtId="0" fontId="6" fillId="0" borderId="22" xfId="8" applyFont="1" applyBorder="1" applyAlignment="1">
      <alignment horizontal="center" vertical="center"/>
    </xf>
    <xf numFmtId="0" fontId="6" fillId="0" borderId="23" xfId="8" applyFont="1" applyBorder="1" applyAlignment="1">
      <alignment horizontal="center" vertical="center"/>
    </xf>
    <xf numFmtId="0" fontId="6" fillId="0" borderId="24" xfId="8" applyFont="1" applyBorder="1" applyAlignment="1">
      <alignment horizontal="center" vertical="center"/>
    </xf>
    <xf numFmtId="0" fontId="6" fillId="0" borderId="25" xfId="8" applyFont="1" applyBorder="1" applyAlignment="1">
      <alignment horizontal="center" vertical="center"/>
    </xf>
    <xf numFmtId="0" fontId="6" fillId="0" borderId="17" xfId="8" applyFont="1" applyBorder="1" applyAlignment="1">
      <alignment horizontal="center" vertical="center"/>
    </xf>
    <xf numFmtId="0" fontId="6" fillId="0" borderId="26" xfId="8" applyFont="1" applyBorder="1" applyAlignment="1">
      <alignment horizontal="center" vertical="center"/>
    </xf>
    <xf numFmtId="3" fontId="4" fillId="0" borderId="27" xfId="8" applyNumberFormat="1" applyFont="1" applyBorder="1">
      <alignment vertical="center"/>
    </xf>
    <xf numFmtId="3" fontId="4" fillId="0" borderId="5" xfId="8" applyNumberFormat="1" applyFont="1" applyBorder="1">
      <alignment vertical="center"/>
    </xf>
    <xf numFmtId="3" fontId="4" fillId="0" borderId="6" xfId="8" applyNumberFormat="1" applyFont="1" applyBorder="1">
      <alignment vertical="center"/>
    </xf>
    <xf numFmtId="3" fontId="4" fillId="0" borderId="28" xfId="8" applyNumberFormat="1" applyFont="1" applyBorder="1">
      <alignment vertical="center"/>
    </xf>
    <xf numFmtId="3" fontId="4" fillId="0" borderId="29" xfId="8" applyNumberFormat="1" applyFont="1" applyBorder="1">
      <alignment vertical="center"/>
    </xf>
    <xf numFmtId="3" fontId="4" fillId="0" borderId="12" xfId="8" applyNumberFormat="1" applyFont="1" applyBorder="1">
      <alignment vertical="center"/>
    </xf>
    <xf numFmtId="3" fontId="4" fillId="0" borderId="30" xfId="8" applyNumberFormat="1" applyFont="1" applyBorder="1">
      <alignment vertical="center"/>
    </xf>
    <xf numFmtId="3" fontId="4" fillId="0" borderId="18" xfId="8" applyNumberFormat="1" applyFont="1" applyBorder="1">
      <alignment vertical="center"/>
    </xf>
    <xf numFmtId="3" fontId="4" fillId="0" borderId="13" xfId="8" applyNumberFormat="1" applyFont="1" applyBorder="1">
      <alignment vertical="center"/>
    </xf>
    <xf numFmtId="3" fontId="4" fillId="0" borderId="10" xfId="8" applyNumberFormat="1" applyFont="1" applyBorder="1">
      <alignment vertical="center"/>
    </xf>
    <xf numFmtId="3" fontId="4" fillId="0" borderId="9" xfId="8" applyNumberFormat="1" applyFont="1" applyBorder="1">
      <alignment vertical="center"/>
    </xf>
    <xf numFmtId="3" fontId="4" fillId="0" borderId="31" xfId="8" applyNumberFormat="1" applyFont="1" applyBorder="1">
      <alignment vertical="center"/>
    </xf>
    <xf numFmtId="3" fontId="4" fillId="0" borderId="32" xfId="8" applyNumberFormat="1" applyFont="1" applyBorder="1">
      <alignment vertical="center"/>
    </xf>
    <xf numFmtId="3" fontId="4" fillId="0" borderId="33" xfId="8" applyNumberFormat="1" applyFont="1" applyBorder="1">
      <alignment vertical="center"/>
    </xf>
    <xf numFmtId="3" fontId="4" fillId="0" borderId="22" xfId="8" applyNumberFormat="1" applyFont="1" applyBorder="1">
      <alignment vertical="center"/>
    </xf>
    <xf numFmtId="3" fontId="4" fillId="0" borderId="24" xfId="8" applyNumberFormat="1" applyFont="1" applyBorder="1">
      <alignment vertical="center"/>
    </xf>
    <xf numFmtId="3" fontId="4" fillId="0" borderId="11" xfId="8" applyNumberFormat="1" applyFont="1" applyBorder="1">
      <alignment vertical="center"/>
    </xf>
    <xf numFmtId="3" fontId="4" fillId="0" borderId="23" xfId="8" applyNumberFormat="1" applyFont="1" applyBorder="1">
      <alignment vertical="center"/>
    </xf>
    <xf numFmtId="3" fontId="4" fillId="0" borderId="25" xfId="8" applyNumberFormat="1" applyFont="1" applyBorder="1">
      <alignment vertical="center"/>
    </xf>
    <xf numFmtId="3" fontId="4" fillId="0" borderId="17" xfId="8" applyNumberFormat="1" applyFont="1" applyBorder="1">
      <alignment vertical="center"/>
    </xf>
    <xf numFmtId="3" fontId="4" fillId="0" borderId="26" xfId="8" applyNumberFormat="1" applyFont="1" applyBorder="1">
      <alignment vertical="center"/>
    </xf>
    <xf numFmtId="3" fontId="4" fillId="0" borderId="27" xfId="8" applyNumberFormat="1" applyFont="1" applyBorder="1" applyAlignment="1">
      <alignment horizontal="right" vertical="center"/>
    </xf>
    <xf numFmtId="3" fontId="4" fillId="0" borderId="28" xfId="8" applyNumberFormat="1" applyFont="1" applyBorder="1" applyAlignment="1">
      <alignment horizontal="right" vertical="center"/>
    </xf>
    <xf numFmtId="3" fontId="4" fillId="0" borderId="7" xfId="8" applyNumberFormat="1" applyFont="1" applyBorder="1">
      <alignment vertical="center"/>
    </xf>
    <xf numFmtId="3" fontId="4" fillId="0" borderId="8" xfId="8" applyNumberFormat="1" applyFont="1" applyBorder="1">
      <alignment vertical="center"/>
    </xf>
    <xf numFmtId="3" fontId="4" fillId="0" borderId="34" xfId="8" applyNumberFormat="1" applyFont="1" applyBorder="1">
      <alignment vertical="center"/>
    </xf>
    <xf numFmtId="3" fontId="4" fillId="0" borderId="35" xfId="8" applyNumberFormat="1" applyFont="1" applyBorder="1">
      <alignment vertical="center"/>
    </xf>
    <xf numFmtId="3" fontId="4" fillId="0" borderId="36" xfId="8" applyNumberFormat="1" applyFont="1" applyBorder="1">
      <alignment vertical="center"/>
    </xf>
    <xf numFmtId="3" fontId="4" fillId="0" borderId="37" xfId="8" applyNumberFormat="1" applyFont="1" applyBorder="1">
      <alignment vertical="center"/>
    </xf>
    <xf numFmtId="3" fontId="4" fillId="0" borderId="38" xfId="8" applyNumberFormat="1" applyFont="1" applyBorder="1">
      <alignment vertical="center"/>
    </xf>
    <xf numFmtId="3" fontId="4" fillId="0" borderId="18" xfId="8" applyNumberFormat="1" applyFont="1" applyBorder="1" applyAlignment="1">
      <alignment horizontal="right" vertical="center"/>
    </xf>
    <xf numFmtId="3" fontId="4" fillId="0" borderId="39" xfId="8" applyNumberFormat="1" applyFont="1" applyBorder="1">
      <alignment vertical="center"/>
    </xf>
    <xf numFmtId="3" fontId="4" fillId="0" borderId="40" xfId="8" applyNumberFormat="1" applyFont="1" applyBorder="1">
      <alignment vertical="center"/>
    </xf>
    <xf numFmtId="3" fontId="4" fillId="0" borderId="41" xfId="8" applyNumberFormat="1" applyFont="1" applyBorder="1">
      <alignment vertical="center"/>
    </xf>
    <xf numFmtId="3" fontId="4" fillId="0" borderId="42" xfId="8" applyNumberFormat="1" applyFont="1" applyBorder="1">
      <alignment vertical="center"/>
    </xf>
    <xf numFmtId="3" fontId="4" fillId="0" borderId="16" xfId="8" applyNumberFormat="1" applyFont="1" applyBorder="1">
      <alignment vertical="center"/>
    </xf>
    <xf numFmtId="3" fontId="4" fillId="0" borderId="43" xfId="8" applyNumberFormat="1" applyFont="1" applyBorder="1">
      <alignment vertical="center"/>
    </xf>
    <xf numFmtId="3" fontId="4" fillId="0" borderId="15" xfId="8" applyNumberFormat="1" applyFont="1" applyBorder="1">
      <alignment vertical="center"/>
    </xf>
    <xf numFmtId="3" fontId="4" fillId="0" borderId="19" xfId="8" applyNumberFormat="1" applyFont="1" applyBorder="1">
      <alignment vertical="center"/>
    </xf>
    <xf numFmtId="3" fontId="4" fillId="0" borderId="14" xfId="8" applyNumberFormat="1" applyFont="1" applyBorder="1">
      <alignment vertical="center"/>
    </xf>
    <xf numFmtId="3" fontId="4" fillId="0" borderId="44" xfId="8" applyNumberFormat="1" applyFont="1" applyBorder="1">
      <alignment vertical="center"/>
    </xf>
    <xf numFmtId="3" fontId="4" fillId="0" borderId="45" xfId="8" applyNumberFormat="1" applyFont="1" applyBorder="1">
      <alignment vertical="center"/>
    </xf>
    <xf numFmtId="3" fontId="4" fillId="0" borderId="20" xfId="8" applyNumberFormat="1" applyFont="1" applyBorder="1">
      <alignment vertical="center"/>
    </xf>
    <xf numFmtId="3" fontId="4" fillId="0" borderId="21" xfId="8" applyNumberFormat="1" applyFont="1" applyBorder="1">
      <alignment vertical="center"/>
    </xf>
    <xf numFmtId="3" fontId="4" fillId="0" borderId="46" xfId="8" applyNumberFormat="1" applyFont="1" applyBorder="1">
      <alignment vertical="center"/>
    </xf>
    <xf numFmtId="3" fontId="4" fillId="0" borderId="47" xfId="8" applyNumberFormat="1" applyFont="1" applyBorder="1">
      <alignment vertical="center"/>
    </xf>
    <xf numFmtId="0" fontId="5" fillId="0" borderId="36" xfId="8" applyFont="1" applyBorder="1">
      <alignment vertical="center"/>
    </xf>
    <xf numFmtId="0" fontId="6" fillId="0" borderId="0" xfId="8" applyFont="1" applyAlignment="1">
      <alignment horizontal="center" vertical="center"/>
    </xf>
    <xf numFmtId="0" fontId="6" fillId="0" borderId="0" xfId="8" applyFont="1" applyAlignment="1">
      <alignment horizontal="center" vertical="center" wrapText="1"/>
    </xf>
    <xf numFmtId="3" fontId="4" fillId="0" borderId="48" xfId="8" applyNumberFormat="1" applyFont="1" applyBorder="1">
      <alignment vertical="center"/>
    </xf>
    <xf numFmtId="3" fontId="4" fillId="0" borderId="49" xfId="8" applyNumberFormat="1" applyFont="1" applyBorder="1">
      <alignment vertical="center"/>
    </xf>
    <xf numFmtId="3" fontId="4" fillId="0" borderId="50" xfId="8" applyNumberFormat="1" applyFont="1" applyBorder="1">
      <alignment vertical="center"/>
    </xf>
    <xf numFmtId="3" fontId="4" fillId="0" borderId="51" xfId="8" applyNumberFormat="1" applyFont="1" applyBorder="1">
      <alignment vertical="center"/>
    </xf>
    <xf numFmtId="3" fontId="4" fillId="0" borderId="2" xfId="8" applyNumberFormat="1" applyFont="1" applyBorder="1">
      <alignment vertical="center"/>
    </xf>
    <xf numFmtId="3" fontId="4" fillId="0" borderId="3" xfId="8" applyNumberFormat="1" applyFont="1" applyBorder="1">
      <alignment vertical="center"/>
    </xf>
    <xf numFmtId="3" fontId="4" fillId="0" borderId="52" xfId="8" applyNumberFormat="1" applyFont="1" applyBorder="1">
      <alignment vertical="center"/>
    </xf>
    <xf numFmtId="3" fontId="4" fillId="0" borderId="4" xfId="8" applyNumberFormat="1" applyFont="1" applyBorder="1">
      <alignment vertical="center"/>
    </xf>
    <xf numFmtId="3" fontId="4" fillId="0" borderId="53" xfId="8" applyNumberFormat="1" applyFont="1" applyBorder="1">
      <alignment vertical="center"/>
    </xf>
    <xf numFmtId="3" fontId="4" fillId="0" borderId="1" xfId="8" applyNumberFormat="1" applyFont="1" applyBorder="1">
      <alignment vertical="center"/>
    </xf>
    <xf numFmtId="3" fontId="4" fillId="0" borderId="54" xfId="8" applyNumberFormat="1" applyFont="1" applyBorder="1">
      <alignment vertical="center"/>
    </xf>
    <xf numFmtId="0" fontId="4" fillId="0" borderId="55" xfId="8" applyFont="1" applyBorder="1" applyAlignment="1">
      <alignment horizontal="center" vertical="center" textRotation="255"/>
    </xf>
    <xf numFmtId="3" fontId="4" fillId="0" borderId="56" xfId="8" applyNumberFormat="1" applyFont="1" applyBorder="1">
      <alignment vertical="center"/>
    </xf>
    <xf numFmtId="0" fontId="4" fillId="0" borderId="57" xfId="8" applyFont="1" applyBorder="1">
      <alignment vertical="center"/>
    </xf>
    <xf numFmtId="0" fontId="4" fillId="0" borderId="58" xfId="8" applyFont="1" applyBorder="1">
      <alignment vertical="center"/>
    </xf>
    <xf numFmtId="0" fontId="4" fillId="0" borderId="59" xfId="8" applyFont="1" applyBorder="1">
      <alignment vertical="center"/>
    </xf>
    <xf numFmtId="0" fontId="4" fillId="0" borderId="55" xfId="8" applyFont="1" applyBorder="1">
      <alignment vertical="center"/>
    </xf>
    <xf numFmtId="0" fontId="4" fillId="0" borderId="51" xfId="8" applyFont="1" applyBorder="1">
      <alignment vertical="center"/>
    </xf>
    <xf numFmtId="0" fontId="4" fillId="0" borderId="60" xfId="8" applyFont="1" applyBorder="1">
      <alignment vertical="center"/>
    </xf>
    <xf numFmtId="0" fontId="4" fillId="0" borderId="39" xfId="8" applyFont="1" applyBorder="1">
      <alignment vertical="center"/>
    </xf>
    <xf numFmtId="0" fontId="4" fillId="0" borderId="61" xfId="8" applyFont="1" applyBorder="1">
      <alignment vertical="center"/>
    </xf>
    <xf numFmtId="3" fontId="4" fillId="0" borderId="62" xfId="8" applyNumberFormat="1" applyFont="1" applyBorder="1">
      <alignment vertical="center"/>
    </xf>
    <xf numFmtId="3" fontId="4" fillId="0" borderId="63" xfId="8" applyNumberFormat="1" applyFont="1" applyBorder="1">
      <alignment vertical="center"/>
    </xf>
    <xf numFmtId="3" fontId="4" fillId="0" borderId="64" xfId="8" applyNumberFormat="1" applyFont="1" applyBorder="1">
      <alignment vertical="center"/>
    </xf>
    <xf numFmtId="3" fontId="4" fillId="0" borderId="65" xfId="8" applyNumberFormat="1" applyFont="1" applyBorder="1">
      <alignment vertical="center"/>
    </xf>
    <xf numFmtId="3" fontId="4" fillId="0" borderId="66" xfId="8" applyNumberFormat="1" applyFont="1" applyBorder="1">
      <alignment vertical="center"/>
    </xf>
    <xf numFmtId="3" fontId="4" fillId="0" borderId="61" xfId="8" applyNumberFormat="1" applyFont="1" applyBorder="1">
      <alignment vertical="center"/>
    </xf>
    <xf numFmtId="3" fontId="4" fillId="0" borderId="63" xfId="8" applyNumberFormat="1" applyFont="1" applyBorder="1" applyAlignment="1">
      <alignment horizontal="right" vertical="center"/>
    </xf>
    <xf numFmtId="3" fontId="4" fillId="0" borderId="62" xfId="8" applyNumberFormat="1" applyFont="1" applyBorder="1" applyAlignment="1">
      <alignment horizontal="right" vertical="center"/>
    </xf>
    <xf numFmtId="3" fontId="4" fillId="0" borderId="66" xfId="8" applyNumberFormat="1" applyFont="1" applyBorder="1" applyAlignment="1">
      <alignment horizontal="right" vertical="center"/>
    </xf>
    <xf numFmtId="3" fontId="4" fillId="0" borderId="61" xfId="8" applyNumberFormat="1" applyFont="1" applyBorder="1" applyAlignment="1">
      <alignment horizontal="right" vertical="center"/>
    </xf>
    <xf numFmtId="3" fontId="4" fillId="0" borderId="47" xfId="8" applyNumberFormat="1" applyFont="1" applyBorder="1" applyAlignment="1">
      <alignment horizontal="right" vertical="center"/>
    </xf>
    <xf numFmtId="3" fontId="4" fillId="0" borderId="67" xfId="8" applyNumberFormat="1" applyFont="1" applyBorder="1" applyAlignment="1">
      <alignment horizontal="right" vertical="center"/>
    </xf>
    <xf numFmtId="3" fontId="4" fillId="0" borderId="19" xfId="8" applyNumberFormat="1" applyFont="1" applyBorder="1" applyAlignment="1">
      <alignment horizontal="right" vertical="center"/>
    </xf>
    <xf numFmtId="3" fontId="4" fillId="0" borderId="45" xfId="8" applyNumberFormat="1" applyFont="1" applyBorder="1" applyAlignment="1">
      <alignment horizontal="right" vertical="center"/>
    </xf>
    <xf numFmtId="3" fontId="4" fillId="0" borderId="49" xfId="8" applyNumberFormat="1" applyFont="1" applyBorder="1" applyAlignment="1">
      <alignment horizontal="right" vertical="center"/>
    </xf>
    <xf numFmtId="3" fontId="4" fillId="0" borderId="9" xfId="8" applyNumberFormat="1" applyFont="1" applyBorder="1" applyAlignment="1">
      <alignment horizontal="right" vertical="center"/>
    </xf>
    <xf numFmtId="3" fontId="4" fillId="0" borderId="48" xfId="8" applyNumberFormat="1" applyFont="1" applyBorder="1" applyAlignment="1">
      <alignment horizontal="right" vertical="center"/>
    </xf>
    <xf numFmtId="3" fontId="4" fillId="0" borderId="68" xfId="8" applyNumberFormat="1" applyFont="1" applyBorder="1">
      <alignment vertical="center"/>
    </xf>
    <xf numFmtId="3" fontId="4" fillId="0" borderId="12" xfId="8" applyNumberFormat="1" applyFont="1" applyBorder="1" applyAlignment="1">
      <alignment horizontal="right" vertical="center"/>
    </xf>
    <xf numFmtId="3" fontId="4" fillId="0" borderId="37" xfId="8" applyNumberFormat="1" applyFont="1" applyBorder="1" applyAlignment="1">
      <alignment horizontal="right" vertical="center"/>
    </xf>
    <xf numFmtId="3" fontId="4" fillId="0" borderId="5" xfId="8" applyNumberFormat="1" applyFont="1" applyBorder="1" applyAlignment="1">
      <alignment horizontal="right" vertical="center"/>
    </xf>
    <xf numFmtId="3" fontId="4" fillId="0" borderId="7" xfId="8" applyNumberFormat="1" applyFont="1" applyBorder="1" applyAlignment="1">
      <alignment horizontal="right" vertical="center"/>
    </xf>
    <xf numFmtId="3" fontId="4" fillId="0" borderId="69" xfId="8" applyNumberFormat="1" applyFont="1" applyBorder="1">
      <alignment vertical="center"/>
    </xf>
    <xf numFmtId="3" fontId="4" fillId="0" borderId="70" xfId="8" applyNumberFormat="1" applyFont="1" applyBorder="1">
      <alignment vertical="center"/>
    </xf>
    <xf numFmtId="3" fontId="4" fillId="0" borderId="71" xfId="8" applyNumberFormat="1" applyFont="1" applyBorder="1">
      <alignment vertical="center"/>
    </xf>
    <xf numFmtId="3" fontId="4" fillId="0" borderId="60" xfId="8" applyNumberFormat="1" applyFont="1" applyBorder="1">
      <alignment vertical="center"/>
    </xf>
    <xf numFmtId="3" fontId="4" fillId="0" borderId="72" xfId="8" applyNumberFormat="1" applyFont="1" applyBorder="1">
      <alignment vertical="center"/>
    </xf>
    <xf numFmtId="3" fontId="4" fillId="0" borderId="73" xfId="8" applyNumberFormat="1" applyFont="1" applyBorder="1">
      <alignment vertical="center"/>
    </xf>
    <xf numFmtId="3" fontId="4" fillId="0" borderId="55" xfId="8" applyNumberFormat="1" applyFont="1" applyBorder="1">
      <alignment vertical="center"/>
    </xf>
    <xf numFmtId="3" fontId="4" fillId="0" borderId="74" xfId="8" applyNumberFormat="1" applyFont="1" applyBorder="1">
      <alignment vertical="center"/>
    </xf>
    <xf numFmtId="0" fontId="5" fillId="0" borderId="40" xfId="8" applyFont="1" applyBorder="1">
      <alignment vertical="center"/>
    </xf>
    <xf numFmtId="3" fontId="4" fillId="0" borderId="75" xfId="8" applyNumberFormat="1" applyFont="1" applyBorder="1">
      <alignment vertical="center"/>
    </xf>
    <xf numFmtId="3" fontId="4" fillId="0" borderId="59" xfId="8" applyNumberFormat="1" applyFont="1" applyBorder="1">
      <alignment vertical="center"/>
    </xf>
    <xf numFmtId="3" fontId="4" fillId="0" borderId="76" xfId="8" applyNumberFormat="1" applyFont="1" applyBorder="1">
      <alignment vertical="center"/>
    </xf>
    <xf numFmtId="3" fontId="4" fillId="0" borderId="77" xfId="8" applyNumberFormat="1" applyFont="1" applyBorder="1">
      <alignment vertical="center"/>
    </xf>
    <xf numFmtId="3" fontId="4" fillId="0" borderId="67" xfId="8" applyNumberFormat="1" applyFont="1" applyBorder="1">
      <alignment vertical="center"/>
    </xf>
    <xf numFmtId="3" fontId="4" fillId="0" borderId="13" xfId="8" applyNumberFormat="1" applyFont="1" applyBorder="1" applyAlignment="1">
      <alignment horizontal="center" vertical="center"/>
    </xf>
    <xf numFmtId="3" fontId="4" fillId="0" borderId="69" xfId="8" applyNumberFormat="1" applyFont="1" applyBorder="1" applyAlignment="1">
      <alignment horizontal="center" vertical="center"/>
    </xf>
    <xf numFmtId="3" fontId="4" fillId="0" borderId="73" xfId="8" applyNumberFormat="1" applyFont="1" applyBorder="1" applyAlignment="1">
      <alignment horizontal="center" vertical="center"/>
    </xf>
    <xf numFmtId="3" fontId="4" fillId="0" borderId="45" xfId="8" applyNumberFormat="1" applyFont="1" applyBorder="1" applyAlignment="1">
      <alignment horizontal="center" vertical="center"/>
    </xf>
    <xf numFmtId="3" fontId="4" fillId="0" borderId="35" xfId="8" applyNumberFormat="1" applyFont="1" applyBorder="1" applyAlignment="1">
      <alignment horizontal="center" vertical="center"/>
    </xf>
    <xf numFmtId="3" fontId="4" fillId="0" borderId="7" xfId="8" applyNumberFormat="1" applyFont="1" applyBorder="1" applyAlignment="1">
      <alignment horizontal="center" vertical="center"/>
    </xf>
    <xf numFmtId="3" fontId="4" fillId="0" borderId="68" xfId="8" applyNumberFormat="1" applyFont="1" applyBorder="1" applyAlignment="1">
      <alignment horizontal="right" vertical="center"/>
    </xf>
    <xf numFmtId="3" fontId="4" fillId="0" borderId="60" xfId="8" applyNumberFormat="1" applyFont="1" applyBorder="1" applyAlignment="1">
      <alignment horizontal="center" vertical="center"/>
    </xf>
    <xf numFmtId="0" fontId="6" fillId="0" borderId="48" xfId="8" applyFont="1" applyBorder="1" applyAlignment="1">
      <alignment horizontal="center" vertical="center" wrapText="1"/>
    </xf>
    <xf numFmtId="0" fontId="6" fillId="0" borderId="50" xfId="8" applyFont="1" applyBorder="1" applyAlignment="1">
      <alignment horizontal="center" vertical="center"/>
    </xf>
    <xf numFmtId="0" fontId="6" fillId="0" borderId="63" xfId="8" applyFont="1" applyBorder="1" applyAlignment="1">
      <alignment horizontal="center" vertical="center" wrapText="1"/>
    </xf>
    <xf numFmtId="0" fontId="6" fillId="0" borderId="64" xfId="8" applyFont="1" applyBorder="1" applyAlignment="1">
      <alignment horizontal="center" vertical="center"/>
    </xf>
    <xf numFmtId="0" fontId="8" fillId="0" borderId="0" xfId="3">
      <alignment vertical="center" wrapText="1"/>
    </xf>
    <xf numFmtId="0" fontId="8" fillId="0" borderId="0" xfId="3" applyAlignment="1">
      <alignment horizontal="center" vertical="center" wrapText="1"/>
    </xf>
    <xf numFmtId="0" fontId="8" fillId="0" borderId="0" xfId="3" applyAlignment="1">
      <alignment horizontal="right" vertical="center"/>
    </xf>
    <xf numFmtId="0" fontId="8" fillId="0" borderId="57" xfId="3" applyBorder="1">
      <alignment vertical="center" wrapText="1"/>
    </xf>
    <xf numFmtId="0" fontId="8" fillId="0" borderId="58" xfId="3" applyBorder="1">
      <alignment vertical="center" wrapText="1"/>
    </xf>
    <xf numFmtId="0" fontId="8" fillId="0" borderId="59" xfId="3" applyBorder="1">
      <alignment vertical="center" wrapText="1"/>
    </xf>
    <xf numFmtId="0" fontId="8" fillId="0" borderId="0" xfId="3" applyAlignment="1">
      <alignment wrapText="1"/>
    </xf>
    <xf numFmtId="0" fontId="8" fillId="0" borderId="5" xfId="3" applyBorder="1" applyAlignment="1">
      <alignment horizontal="centerContinuous" vertical="center"/>
    </xf>
    <xf numFmtId="0" fontId="8" fillId="0" borderId="5" xfId="3" applyBorder="1" applyAlignment="1">
      <alignment horizontal="centerContinuous"/>
    </xf>
    <xf numFmtId="0" fontId="8" fillId="0" borderId="12" xfId="3" applyBorder="1" applyAlignment="1">
      <alignment horizontal="centerContinuous"/>
    </xf>
    <xf numFmtId="0" fontId="8" fillId="0" borderId="6" xfId="3" applyBorder="1" applyAlignment="1">
      <alignment horizontal="centerContinuous"/>
    </xf>
    <xf numFmtId="0" fontId="8" fillId="0" borderId="0" xfId="3" applyAlignment="1">
      <alignment vertical="center"/>
    </xf>
    <xf numFmtId="0" fontId="8" fillId="0" borderId="51" xfId="3" applyBorder="1">
      <alignment vertical="center" wrapText="1"/>
    </xf>
    <xf numFmtId="0" fontId="8" fillId="0" borderId="14" xfId="3" applyBorder="1" applyAlignment="1">
      <alignment horizontal="center" vertical="center" wrapText="1"/>
    </xf>
    <xf numFmtId="0" fontId="8" fillId="0" borderId="0" xfId="3" applyAlignment="1">
      <alignment vertical="top"/>
    </xf>
    <xf numFmtId="0" fontId="8" fillId="0" borderId="0" xfId="3" applyAlignment="1">
      <alignment vertical="top" wrapText="1"/>
    </xf>
    <xf numFmtId="0" fontId="8" fillId="0" borderId="14" xfId="3" applyBorder="1" applyAlignment="1">
      <alignment horizontal="center" vertical="center" textRotation="255" wrapText="1"/>
    </xf>
    <xf numFmtId="0" fontId="8" fillId="0" borderId="44" xfId="3" applyBorder="1" applyAlignment="1">
      <alignment horizontal="center" vertical="center" wrapText="1"/>
    </xf>
    <xf numFmtId="0" fontId="8" fillId="0" borderId="0" xfId="3" applyAlignment="1">
      <alignment horizontal="center" vertical="top" wrapText="1"/>
    </xf>
    <xf numFmtId="0" fontId="8" fillId="0" borderId="60" xfId="3" applyBorder="1">
      <alignment vertical="center" wrapText="1"/>
    </xf>
    <xf numFmtId="0" fontId="8" fillId="0" borderId="39" xfId="3" applyBorder="1">
      <alignment vertical="center" wrapText="1"/>
    </xf>
    <xf numFmtId="0" fontId="8" fillId="0" borderId="61" xfId="3" applyBorder="1">
      <alignment vertical="center" wrapText="1"/>
    </xf>
    <xf numFmtId="0" fontId="8" fillId="0" borderId="22" xfId="3" applyBorder="1" applyAlignment="1">
      <alignment horizontal="center" vertical="center" wrapText="1"/>
    </xf>
    <xf numFmtId="0" fontId="8" fillId="0" borderId="24" xfId="3" applyBorder="1" applyAlignment="1">
      <alignment horizontal="center" vertical="center" wrapText="1"/>
    </xf>
    <xf numFmtId="0" fontId="8" fillId="0" borderId="11" xfId="3" applyBorder="1" applyAlignment="1">
      <alignment horizontal="center" vertical="center" wrapText="1"/>
    </xf>
    <xf numFmtId="0" fontId="8" fillId="0" borderId="65" xfId="3" applyBorder="1" applyAlignment="1">
      <alignment horizontal="center" vertical="center" wrapText="1"/>
    </xf>
    <xf numFmtId="0" fontId="8" fillId="0" borderId="55" xfId="3" applyBorder="1">
      <alignment vertical="center" wrapText="1"/>
    </xf>
    <xf numFmtId="0" fontId="8" fillId="0" borderId="0" xfId="3" applyAlignment="1">
      <alignment horizontal="left" vertical="center"/>
    </xf>
    <xf numFmtId="3" fontId="8" fillId="0" borderId="0" xfId="1" applyNumberFormat="1" applyFont="1" applyBorder="1" applyAlignment="1">
      <alignment vertical="center"/>
    </xf>
    <xf numFmtId="0" fontId="8" fillId="0" borderId="6" xfId="3" applyBorder="1" applyAlignment="1">
      <alignment horizontal="center" vertical="center" wrapText="1"/>
    </xf>
    <xf numFmtId="3" fontId="8" fillId="0" borderId="0" xfId="3" applyNumberFormat="1">
      <alignment vertical="center" wrapText="1"/>
    </xf>
    <xf numFmtId="0" fontId="8" fillId="0" borderId="10" xfId="3" applyBorder="1" applyAlignment="1">
      <alignment horizontal="center" vertical="center" wrapText="1"/>
    </xf>
    <xf numFmtId="0" fontId="8" fillId="0" borderId="39" xfId="3" applyBorder="1" applyAlignment="1">
      <alignment horizontal="center" vertical="center" wrapText="1"/>
    </xf>
    <xf numFmtId="0" fontId="8" fillId="0" borderId="39" xfId="3" applyBorder="1" applyAlignment="1">
      <alignment horizontal="left" vertical="center"/>
    </xf>
    <xf numFmtId="0" fontId="8" fillId="0" borderId="4" xfId="3" applyBorder="1" applyAlignment="1">
      <alignment horizontal="center" vertical="center" wrapText="1"/>
    </xf>
    <xf numFmtId="0" fontId="8" fillId="0" borderId="15" xfId="3" applyBorder="1">
      <alignment vertical="center" wrapText="1"/>
    </xf>
    <xf numFmtId="0" fontId="8" fillId="0" borderId="0" xfId="3" applyAlignment="1">
      <alignment horizontal="center" vertical="center"/>
    </xf>
    <xf numFmtId="0" fontId="12" fillId="0" borderId="0" xfId="3" applyFont="1">
      <alignment vertical="center" wrapText="1"/>
    </xf>
    <xf numFmtId="0" fontId="12" fillId="0" borderId="0" xfId="3" applyFont="1" applyAlignment="1">
      <alignment horizontal="center" vertical="center" wrapText="1"/>
    </xf>
    <xf numFmtId="0" fontId="12" fillId="0" borderId="0" xfId="3" applyFont="1" applyAlignment="1">
      <alignment horizontal="centerContinuous" vertical="center" wrapText="1"/>
    </xf>
    <xf numFmtId="0" fontId="12" fillId="0" borderId="0" xfId="3" applyFont="1" applyAlignment="1">
      <alignment horizontal="left"/>
    </xf>
    <xf numFmtId="0" fontId="12" fillId="0" borderId="0" xfId="3" applyFont="1" applyAlignment="1">
      <alignment vertical="center"/>
    </xf>
    <xf numFmtId="0" fontId="12" fillId="0" borderId="0" xfId="3" applyFont="1" applyAlignment="1">
      <alignment horizontal="right" vertical="center" wrapText="1"/>
    </xf>
    <xf numFmtId="3" fontId="12" fillId="0" borderId="0" xfId="3" applyNumberFormat="1" applyFont="1">
      <alignment vertical="center" wrapText="1"/>
    </xf>
    <xf numFmtId="0" fontId="12" fillId="0" borderId="0" xfId="3" applyFont="1" applyAlignment="1">
      <alignment horizontal="left" vertical="center"/>
    </xf>
    <xf numFmtId="0" fontId="12" fillId="0" borderId="0" xfId="3" applyFont="1" applyAlignment="1">
      <alignment horizontal="centerContinuous" vertical="center"/>
    </xf>
    <xf numFmtId="3" fontId="12" fillId="0" borderId="0" xfId="3" applyNumberFormat="1" applyFont="1" applyAlignment="1">
      <alignment horizontal="center" vertical="center"/>
    </xf>
    <xf numFmtId="3" fontId="4" fillId="0" borderId="13" xfId="8" applyNumberFormat="1" applyFont="1" applyBorder="1" applyAlignment="1">
      <alignment horizontal="right" vertical="center"/>
    </xf>
    <xf numFmtId="3" fontId="4" fillId="0" borderId="37" xfId="8" applyNumberFormat="1" applyFont="1" applyBorder="1" applyAlignment="1">
      <alignment horizontal="center" vertical="center"/>
    </xf>
    <xf numFmtId="3" fontId="4" fillId="0" borderId="68" xfId="8" applyNumberFormat="1" applyFont="1" applyBorder="1" applyAlignment="1">
      <alignment horizontal="center" vertical="center"/>
    </xf>
    <xf numFmtId="3" fontId="4" fillId="0" borderId="14" xfId="8" applyNumberFormat="1" applyFont="1" applyBorder="1" applyAlignment="1">
      <alignment horizontal="right" vertical="center"/>
    </xf>
    <xf numFmtId="3" fontId="4" fillId="0" borderId="9" xfId="8" applyNumberFormat="1" applyFont="1" applyBorder="1" applyAlignment="1">
      <alignment horizontal="center" vertical="center"/>
    </xf>
    <xf numFmtId="3" fontId="4" fillId="0" borderId="28" xfId="8" applyNumberFormat="1" applyFont="1" applyBorder="1" applyAlignment="1">
      <alignment horizontal="center" vertical="center"/>
    </xf>
    <xf numFmtId="3" fontId="4" fillId="0" borderId="43" xfId="8" applyNumberFormat="1" applyFont="1" applyBorder="1" applyAlignment="1">
      <alignment horizontal="center" vertical="center"/>
    </xf>
    <xf numFmtId="3" fontId="4" fillId="0" borderId="5" xfId="8" applyNumberFormat="1" applyFont="1" applyBorder="1" applyAlignment="1">
      <alignment horizontal="center" vertical="center"/>
    </xf>
    <xf numFmtId="3" fontId="4" fillId="0" borderId="12" xfId="8" applyNumberFormat="1" applyFont="1" applyBorder="1" applyAlignment="1">
      <alignment horizontal="center" vertical="center"/>
    </xf>
    <xf numFmtId="0" fontId="4" fillId="0" borderId="10" xfId="8" applyFont="1" applyBorder="1">
      <alignment vertical="center"/>
    </xf>
    <xf numFmtId="3" fontId="4" fillId="0" borderId="14" xfId="8" applyNumberFormat="1" applyFont="1" applyBorder="1" applyAlignment="1">
      <alignment horizontal="center" vertical="center"/>
    </xf>
    <xf numFmtId="3" fontId="4" fillId="0" borderId="19" xfId="8" applyNumberFormat="1" applyFont="1" applyBorder="1" applyAlignment="1">
      <alignment horizontal="center" vertical="center"/>
    </xf>
    <xf numFmtId="3" fontId="4" fillId="0" borderId="22" xfId="8" applyNumberFormat="1" applyFont="1" applyBorder="1" applyAlignment="1">
      <alignment horizontal="center" vertical="center"/>
    </xf>
    <xf numFmtId="3" fontId="4" fillId="0" borderId="24" xfId="8" applyNumberFormat="1" applyFont="1" applyBorder="1" applyAlignment="1">
      <alignment horizontal="center" vertical="center"/>
    </xf>
    <xf numFmtId="3" fontId="4" fillId="0" borderId="74" xfId="8" applyNumberFormat="1" applyFont="1" applyBorder="1" applyAlignment="1">
      <alignment horizontal="center" vertical="center"/>
    </xf>
    <xf numFmtId="3" fontId="4" fillId="0" borderId="10" xfId="8" applyNumberFormat="1" applyFont="1" applyBorder="1" applyAlignment="1">
      <alignment horizontal="center" vertical="center"/>
    </xf>
    <xf numFmtId="3" fontId="4" fillId="0" borderId="32" xfId="8" applyNumberFormat="1" applyFont="1" applyBorder="1" applyAlignment="1">
      <alignment horizontal="center" vertical="center"/>
    </xf>
    <xf numFmtId="3" fontId="4" fillId="0" borderId="44" xfId="8" applyNumberFormat="1" applyFont="1" applyBorder="1" applyAlignment="1">
      <alignment horizontal="center" vertical="center"/>
    </xf>
    <xf numFmtId="3" fontId="4" fillId="0" borderId="63" xfId="8" applyNumberFormat="1" applyFont="1" applyBorder="1" applyAlignment="1">
      <alignment horizontal="center" vertical="center"/>
    </xf>
    <xf numFmtId="3" fontId="4" fillId="0" borderId="0" xfId="8" applyNumberFormat="1" applyFont="1" applyAlignment="1">
      <alignment vertical="center" shrinkToFit="1"/>
    </xf>
    <xf numFmtId="0" fontId="6" fillId="2" borderId="23" xfId="8" applyFont="1" applyFill="1" applyBorder="1" applyAlignment="1">
      <alignment horizontal="center" vertical="center"/>
    </xf>
    <xf numFmtId="0" fontId="5" fillId="2" borderId="0" xfId="8" applyFont="1" applyFill="1">
      <alignment vertical="center"/>
    </xf>
    <xf numFmtId="3" fontId="4" fillId="2" borderId="28" xfId="8" applyNumberFormat="1" applyFont="1" applyFill="1" applyBorder="1">
      <alignment vertical="center"/>
    </xf>
    <xf numFmtId="3" fontId="4" fillId="2" borderId="38" xfId="8" applyNumberFormat="1" applyFont="1" applyFill="1" applyBorder="1">
      <alignment vertical="center"/>
    </xf>
    <xf numFmtId="3" fontId="4" fillId="2" borderId="9" xfId="8" applyNumberFormat="1" applyFont="1" applyFill="1" applyBorder="1">
      <alignment vertical="center"/>
    </xf>
    <xf numFmtId="3" fontId="4" fillId="2" borderId="45" xfId="8" applyNumberFormat="1" applyFont="1" applyFill="1" applyBorder="1">
      <alignment vertical="center"/>
    </xf>
    <xf numFmtId="3" fontId="4" fillId="2" borderId="23" xfId="8" applyNumberFormat="1" applyFont="1" applyFill="1" applyBorder="1">
      <alignment vertical="center"/>
    </xf>
    <xf numFmtId="3" fontId="4" fillId="2" borderId="9" xfId="8" applyNumberFormat="1" applyFont="1" applyFill="1" applyBorder="1" applyAlignment="1">
      <alignment horizontal="center" vertical="center"/>
    </xf>
    <xf numFmtId="3" fontId="4" fillId="2" borderId="45" xfId="8" applyNumberFormat="1" applyFont="1" applyFill="1" applyBorder="1" applyAlignment="1">
      <alignment horizontal="center" vertical="center"/>
    </xf>
    <xf numFmtId="3" fontId="4" fillId="2" borderId="9" xfId="8" applyNumberFormat="1" applyFont="1" applyFill="1" applyBorder="1" applyAlignment="1">
      <alignment horizontal="right" vertical="center"/>
    </xf>
    <xf numFmtId="3" fontId="4" fillId="2" borderId="66" xfId="8" applyNumberFormat="1" applyFont="1" applyFill="1" applyBorder="1" applyAlignment="1">
      <alignment horizontal="right" vertical="center"/>
    </xf>
    <xf numFmtId="3" fontId="4" fillId="2" borderId="43" xfId="8" applyNumberFormat="1" applyFont="1" applyFill="1" applyBorder="1" applyAlignment="1">
      <alignment horizontal="center" vertical="center"/>
    </xf>
    <xf numFmtId="3" fontId="4" fillId="2" borderId="43" xfId="8" applyNumberFormat="1" applyFont="1" applyFill="1" applyBorder="1">
      <alignment vertical="center"/>
    </xf>
    <xf numFmtId="3" fontId="4" fillId="2" borderId="66" xfId="8" applyNumberFormat="1" applyFont="1" applyFill="1" applyBorder="1">
      <alignment vertical="center"/>
    </xf>
    <xf numFmtId="3" fontId="4" fillId="2" borderId="53" xfId="8" applyNumberFormat="1" applyFont="1" applyFill="1" applyBorder="1">
      <alignment vertical="center"/>
    </xf>
    <xf numFmtId="3" fontId="4" fillId="2" borderId="0" xfId="8" applyNumberFormat="1" applyFont="1" applyFill="1">
      <alignment vertical="center"/>
    </xf>
    <xf numFmtId="0" fontId="4" fillId="2" borderId="3" xfId="8" applyFont="1" applyFill="1" applyBorder="1" applyAlignment="1">
      <alignment horizontal="center" vertical="center"/>
    </xf>
    <xf numFmtId="0" fontId="6" fillId="2" borderId="8" xfId="8" applyFont="1" applyFill="1" applyBorder="1" applyAlignment="1">
      <alignment horizontal="center" vertical="center"/>
    </xf>
    <xf numFmtId="3" fontId="4" fillId="2" borderId="35" xfId="8" applyNumberFormat="1" applyFont="1" applyFill="1" applyBorder="1">
      <alignment vertical="center"/>
    </xf>
    <xf numFmtId="3" fontId="4" fillId="2" borderId="7" xfId="8" applyNumberFormat="1" applyFont="1" applyFill="1" applyBorder="1">
      <alignment vertical="center"/>
    </xf>
    <xf numFmtId="3" fontId="4" fillId="2" borderId="37" xfId="8" applyNumberFormat="1" applyFont="1" applyFill="1" applyBorder="1">
      <alignment vertical="center"/>
    </xf>
    <xf numFmtId="3" fontId="4" fillId="2" borderId="8" xfId="8" applyNumberFormat="1" applyFont="1" applyFill="1" applyBorder="1">
      <alignment vertical="center"/>
    </xf>
    <xf numFmtId="3" fontId="4" fillId="2" borderId="35" xfId="8" applyNumberFormat="1" applyFont="1" applyFill="1" applyBorder="1" applyAlignment="1">
      <alignment horizontal="center" vertical="center"/>
    </xf>
    <xf numFmtId="3" fontId="4" fillId="2" borderId="7" xfId="8" applyNumberFormat="1" applyFont="1" applyFill="1" applyBorder="1" applyAlignment="1">
      <alignment horizontal="center" vertical="center"/>
    </xf>
    <xf numFmtId="3" fontId="4" fillId="2" borderId="67" xfId="8" applyNumberFormat="1" applyFont="1" applyFill="1" applyBorder="1">
      <alignment vertical="center"/>
    </xf>
    <xf numFmtId="3" fontId="4" fillId="2" borderId="73" xfId="8" applyNumberFormat="1" applyFont="1" applyFill="1" applyBorder="1">
      <alignment vertical="center"/>
    </xf>
    <xf numFmtId="3" fontId="4" fillId="2" borderId="36" xfId="8" applyNumberFormat="1" applyFont="1" applyFill="1" applyBorder="1">
      <alignment vertical="center"/>
    </xf>
    <xf numFmtId="3" fontId="4" fillId="2" borderId="34" xfId="8" applyNumberFormat="1" applyFont="1" applyFill="1" applyBorder="1">
      <alignment vertical="center"/>
    </xf>
    <xf numFmtId="0" fontId="6" fillId="0" borderId="37" xfId="8" applyFont="1" applyBorder="1" applyAlignment="1">
      <alignment horizontal="center" vertical="center" wrapText="1"/>
    </xf>
    <xf numFmtId="0" fontId="6" fillId="0" borderId="42" xfId="8" applyFont="1" applyBorder="1" applyAlignment="1">
      <alignment horizontal="center" vertical="center" wrapText="1"/>
    </xf>
    <xf numFmtId="0" fontId="6" fillId="0" borderId="65" xfId="8" applyFont="1" applyBorder="1" applyAlignment="1">
      <alignment horizontal="center" vertical="center"/>
    </xf>
    <xf numFmtId="0" fontId="6" fillId="0" borderId="9" xfId="8" applyFont="1" applyBorder="1" applyAlignment="1">
      <alignment horizontal="left" vertical="center" wrapText="1"/>
    </xf>
    <xf numFmtId="0" fontId="6" fillId="0" borderId="44" xfId="8" applyFont="1" applyBorder="1" applyAlignment="1">
      <alignment horizontal="center" vertical="center"/>
    </xf>
    <xf numFmtId="0" fontId="6" fillId="0" borderId="9" xfId="8" applyFont="1" applyBorder="1" applyAlignment="1">
      <alignment vertical="center" wrapText="1"/>
    </xf>
    <xf numFmtId="0" fontId="6" fillId="0" borderId="45" xfId="8" applyFont="1" applyBorder="1" applyAlignment="1">
      <alignment horizontal="left" vertical="center" wrapText="1"/>
    </xf>
    <xf numFmtId="0" fontId="6" fillId="0" borderId="38" xfId="8" applyFont="1" applyBorder="1" applyAlignment="1">
      <alignment horizontal="left" vertical="center" wrapText="1"/>
    </xf>
    <xf numFmtId="0" fontId="6" fillId="0" borderId="61" xfId="8" applyFont="1" applyBorder="1" applyAlignment="1">
      <alignment horizontal="center" vertical="center"/>
    </xf>
    <xf numFmtId="0" fontId="6" fillId="0" borderId="28" xfId="8" applyFont="1" applyBorder="1" applyAlignment="1">
      <alignment vertical="center" wrapText="1"/>
    </xf>
    <xf numFmtId="0" fontId="14" fillId="0" borderId="0" xfId="8" applyFont="1">
      <alignment vertical="center"/>
    </xf>
    <xf numFmtId="176" fontId="10" fillId="0" borderId="12" xfId="1" applyNumberFormat="1" applyFont="1" applyBorder="1" applyAlignment="1">
      <alignment horizontal="right" vertical="center"/>
    </xf>
    <xf numFmtId="176" fontId="8" fillId="0" borderId="29" xfId="1" applyNumberFormat="1" applyFont="1" applyBorder="1" applyAlignment="1">
      <alignment vertical="center"/>
    </xf>
    <xf numFmtId="176" fontId="8" fillId="0" borderId="12" xfId="1" applyNumberFormat="1" applyFont="1" applyBorder="1" applyAlignment="1">
      <alignment vertical="center"/>
    </xf>
    <xf numFmtId="176" fontId="8" fillId="0" borderId="28" xfId="1" applyNumberFormat="1" applyFont="1" applyBorder="1" applyAlignment="1">
      <alignment vertical="center"/>
    </xf>
    <xf numFmtId="176" fontId="8" fillId="0" borderId="12" xfId="1" applyNumberFormat="1" applyFont="1" applyFill="1" applyBorder="1" applyAlignment="1">
      <alignment vertical="center"/>
    </xf>
    <xf numFmtId="176" fontId="8" fillId="0" borderId="29" xfId="1" applyNumberFormat="1" applyFont="1" applyFill="1" applyBorder="1" applyAlignment="1">
      <alignment vertical="center"/>
    </xf>
    <xf numFmtId="176" fontId="10" fillId="0" borderId="29" xfId="1" applyNumberFormat="1" applyFont="1" applyFill="1" applyBorder="1" applyAlignment="1">
      <alignment vertical="center"/>
    </xf>
    <xf numFmtId="176" fontId="10" fillId="0" borderId="29" xfId="1" applyNumberFormat="1" applyFont="1" applyBorder="1" applyAlignment="1">
      <alignment vertical="center"/>
    </xf>
    <xf numFmtId="176" fontId="8" fillId="0" borderId="0" xfId="1" applyNumberFormat="1" applyFont="1" applyBorder="1" applyAlignment="1">
      <alignment vertical="center"/>
    </xf>
    <xf numFmtId="176" fontId="8" fillId="0" borderId="15" xfId="1" applyNumberFormat="1" applyFont="1" applyBorder="1" applyAlignment="1">
      <alignment vertical="center"/>
    </xf>
    <xf numFmtId="176" fontId="10" fillId="0" borderId="0" xfId="1" applyNumberFormat="1" applyFont="1" applyBorder="1" applyAlignment="1">
      <alignment vertical="center"/>
    </xf>
    <xf numFmtId="176" fontId="8" fillId="0" borderId="43" xfId="1" applyNumberFormat="1" applyFont="1" applyBorder="1" applyAlignment="1">
      <alignment vertical="center"/>
    </xf>
    <xf numFmtId="176" fontId="8" fillId="0" borderId="21" xfId="1" applyNumberFormat="1" applyFont="1" applyBorder="1" applyAlignment="1">
      <alignment vertical="center"/>
    </xf>
    <xf numFmtId="176" fontId="8" fillId="0" borderId="45" xfId="1" applyNumberFormat="1" applyFont="1" applyBorder="1" applyAlignment="1">
      <alignment vertical="center"/>
    </xf>
    <xf numFmtId="176" fontId="8" fillId="0" borderId="51" xfId="3" applyNumberFormat="1" applyBorder="1">
      <alignment vertical="center" wrapText="1"/>
    </xf>
    <xf numFmtId="176" fontId="8" fillId="0" borderId="40" xfId="1" applyNumberFormat="1" applyFont="1" applyBorder="1" applyAlignment="1">
      <alignment vertical="center"/>
    </xf>
    <xf numFmtId="176" fontId="10" fillId="0" borderId="0" xfId="1" applyNumberFormat="1" applyFont="1" applyBorder="1" applyAlignment="1">
      <alignment horizontal="center" vertical="top"/>
    </xf>
    <xf numFmtId="176" fontId="10" fillId="0" borderId="43" xfId="1" applyNumberFormat="1" applyFont="1" applyBorder="1" applyAlignment="1">
      <alignment horizontal="center" vertical="center"/>
    </xf>
    <xf numFmtId="176" fontId="8" fillId="0" borderId="34" xfId="1" applyNumberFormat="1" applyFont="1" applyBorder="1" applyAlignment="1">
      <alignment vertical="center"/>
    </xf>
    <xf numFmtId="176" fontId="10" fillId="0" borderId="71" xfId="1" applyNumberFormat="1" applyFont="1" applyFill="1" applyBorder="1" applyAlignment="1">
      <alignment horizontal="center" vertical="center"/>
    </xf>
    <xf numFmtId="176" fontId="8" fillId="0" borderId="20" xfId="1" applyNumberFormat="1" applyFont="1" applyBorder="1" applyAlignment="1">
      <alignment vertical="center"/>
    </xf>
    <xf numFmtId="176" fontId="10" fillId="0" borderId="20" xfId="1" applyNumberFormat="1" applyFont="1" applyBorder="1" applyAlignment="1">
      <alignment vertical="center"/>
    </xf>
    <xf numFmtId="176" fontId="8" fillId="0" borderId="49" xfId="3" applyNumberFormat="1" applyBorder="1">
      <alignment vertical="center" wrapText="1"/>
    </xf>
    <xf numFmtId="176" fontId="8" fillId="0" borderId="46" xfId="1" applyNumberFormat="1" applyFont="1" applyBorder="1" applyAlignment="1">
      <alignment vertical="center"/>
    </xf>
    <xf numFmtId="176" fontId="8" fillId="0" borderId="73" xfId="1" applyNumberFormat="1" applyFont="1" applyFill="1" applyBorder="1" applyAlignment="1">
      <alignment vertical="center"/>
    </xf>
    <xf numFmtId="176" fontId="8" fillId="0" borderId="37" xfId="1" applyNumberFormat="1" applyFont="1" applyBorder="1" applyAlignment="1">
      <alignment vertical="center"/>
    </xf>
    <xf numFmtId="176" fontId="8" fillId="0" borderId="36" xfId="1" applyNumberFormat="1" applyFont="1" applyBorder="1" applyAlignment="1">
      <alignment vertical="center"/>
    </xf>
    <xf numFmtId="176" fontId="8" fillId="0" borderId="36" xfId="1" applyNumberFormat="1" applyFont="1" applyFill="1" applyBorder="1" applyAlignment="1">
      <alignment vertical="center"/>
    </xf>
    <xf numFmtId="176" fontId="8" fillId="0" borderId="37" xfId="1" applyNumberFormat="1" applyFont="1" applyFill="1" applyBorder="1" applyAlignment="1">
      <alignment vertical="center"/>
    </xf>
    <xf numFmtId="176" fontId="8" fillId="0" borderId="38" xfId="1" applyNumberFormat="1" applyFont="1" applyBorder="1" applyAlignment="1">
      <alignment vertical="center"/>
    </xf>
    <xf numFmtId="176" fontId="8" fillId="0" borderId="67" xfId="3" applyNumberFormat="1" applyBorder="1">
      <alignment vertical="center" wrapText="1"/>
    </xf>
    <xf numFmtId="176" fontId="8" fillId="0" borderId="55" xfId="1" applyNumberFormat="1" applyFont="1" applyBorder="1" applyAlignment="1">
      <alignment vertical="center"/>
    </xf>
    <xf numFmtId="176" fontId="8" fillId="0" borderId="15" xfId="1" applyNumberFormat="1" applyFont="1" applyFill="1" applyBorder="1" applyAlignment="1">
      <alignment vertical="center"/>
    </xf>
    <xf numFmtId="176" fontId="8" fillId="0" borderId="43" xfId="1" applyNumberFormat="1" applyFont="1" applyFill="1" applyBorder="1" applyAlignment="1">
      <alignment horizontal="centerContinuous" vertical="center"/>
    </xf>
    <xf numFmtId="176" fontId="10" fillId="0" borderId="15" xfId="3" applyNumberFormat="1" applyFont="1" applyBorder="1">
      <alignment vertical="center" wrapText="1"/>
    </xf>
    <xf numFmtId="176" fontId="10" fillId="0" borderId="15" xfId="1" applyNumberFormat="1" applyFont="1" applyFill="1" applyBorder="1" applyAlignment="1">
      <alignment horizontal="right"/>
    </xf>
    <xf numFmtId="176" fontId="8" fillId="0" borderId="43" xfId="1" applyNumberFormat="1" applyFont="1" applyFill="1" applyBorder="1" applyAlignment="1">
      <alignment vertical="center"/>
    </xf>
    <xf numFmtId="176" fontId="10" fillId="0" borderId="0" xfId="1" applyNumberFormat="1" applyFont="1" applyBorder="1" applyAlignment="1">
      <alignment horizontal="right"/>
    </xf>
    <xf numFmtId="176" fontId="8" fillId="0" borderId="73" xfId="1" applyNumberFormat="1" applyFont="1" applyBorder="1" applyAlignment="1">
      <alignment vertical="center"/>
    </xf>
    <xf numFmtId="176" fontId="8" fillId="0" borderId="38" xfId="1" applyNumberFormat="1" applyFont="1" applyFill="1" applyBorder="1" applyAlignment="1">
      <alignment vertical="center"/>
    </xf>
    <xf numFmtId="176" fontId="8" fillId="0" borderId="0" xfId="1" applyNumberFormat="1" applyFont="1" applyBorder="1" applyAlignment="1">
      <alignment horizontal="centerContinuous" vertical="center"/>
    </xf>
    <xf numFmtId="176" fontId="8" fillId="0" borderId="15" xfId="1" applyNumberFormat="1" applyFont="1" applyBorder="1" applyAlignment="1">
      <alignment horizontal="centerContinuous" vertical="center"/>
    </xf>
    <xf numFmtId="176" fontId="10" fillId="0" borderId="15" xfId="1" applyNumberFormat="1" applyFont="1" applyBorder="1" applyAlignment="1">
      <alignment vertical="center"/>
    </xf>
    <xf numFmtId="176" fontId="8" fillId="0" borderId="32" xfId="3" applyNumberFormat="1" applyBorder="1">
      <alignment vertical="center" wrapText="1"/>
    </xf>
    <xf numFmtId="176" fontId="8" fillId="0" borderId="31" xfId="3" applyNumberFormat="1" applyBorder="1">
      <alignment vertical="center" wrapText="1"/>
    </xf>
    <xf numFmtId="176" fontId="8" fillId="0" borderId="9" xfId="3" applyNumberFormat="1" applyBorder="1">
      <alignment vertical="center" wrapText="1"/>
    </xf>
    <xf numFmtId="176" fontId="8" fillId="0" borderId="71" xfId="1" applyNumberFormat="1" applyFont="1" applyBorder="1" applyAlignment="1">
      <alignment vertical="center"/>
    </xf>
    <xf numFmtId="176" fontId="8" fillId="0" borderId="20" xfId="1" applyNumberFormat="1" applyFont="1" applyBorder="1" applyAlignment="1">
      <alignment horizontal="centerContinuous" vertical="center"/>
    </xf>
    <xf numFmtId="176" fontId="8" fillId="0" borderId="21" xfId="1" applyNumberFormat="1" applyFont="1" applyBorder="1" applyAlignment="1">
      <alignment horizontal="centerContinuous" vertical="center"/>
    </xf>
    <xf numFmtId="176" fontId="8" fillId="0" borderId="21" xfId="1" applyNumberFormat="1" applyFont="1" applyFill="1" applyBorder="1" applyAlignment="1">
      <alignment vertical="center"/>
    </xf>
    <xf numFmtId="176" fontId="8" fillId="0" borderId="20" xfId="1" applyNumberFormat="1" applyFont="1" applyFill="1" applyBorder="1" applyAlignment="1">
      <alignment vertical="center"/>
    </xf>
    <xf numFmtId="176" fontId="8" fillId="0" borderId="40" xfId="1" applyNumberFormat="1" applyFont="1" applyFill="1" applyBorder="1" applyAlignment="1">
      <alignment vertical="center"/>
    </xf>
    <xf numFmtId="176" fontId="11" fillId="0" borderId="0" xfId="1" applyNumberFormat="1" applyFont="1" applyBorder="1" applyAlignment="1">
      <alignment horizontal="right" vertical="center"/>
    </xf>
    <xf numFmtId="176" fontId="8" fillId="0" borderId="0" xfId="1" applyNumberFormat="1" applyFont="1" applyFill="1" applyBorder="1" applyAlignment="1">
      <alignment vertical="center"/>
    </xf>
    <xf numFmtId="176" fontId="10" fillId="0" borderId="0" xfId="1" applyNumberFormat="1" applyFont="1" applyBorder="1" applyAlignment="1">
      <alignment horizontal="right" vertical="top"/>
    </xf>
    <xf numFmtId="176" fontId="8" fillId="0" borderId="36" xfId="1" applyNumberFormat="1" applyFont="1" applyBorder="1" applyAlignment="1">
      <alignment horizontal="centerContinuous" vertical="center"/>
    </xf>
    <xf numFmtId="176" fontId="8" fillId="0" borderId="37" xfId="1" applyNumberFormat="1" applyFont="1" applyBorder="1" applyAlignment="1">
      <alignment horizontal="centerContinuous" vertical="center"/>
    </xf>
    <xf numFmtId="176" fontId="8" fillId="0" borderId="34" xfId="1" applyNumberFormat="1" applyFont="1" applyFill="1" applyBorder="1" applyAlignment="1">
      <alignment vertical="center"/>
    </xf>
    <xf numFmtId="176" fontId="10" fillId="0" borderId="0" xfId="1" applyNumberFormat="1" applyFont="1" applyBorder="1" applyAlignment="1">
      <alignment horizontal="right" vertical="center"/>
    </xf>
    <xf numFmtId="176" fontId="10" fillId="0" borderId="15" xfId="1" applyNumberFormat="1" applyFont="1" applyBorder="1" applyAlignment="1">
      <alignment horizontal="center" vertical="center"/>
    </xf>
    <xf numFmtId="176" fontId="8" fillId="0" borderId="21" xfId="3" applyNumberFormat="1" applyBorder="1">
      <alignment vertical="center" wrapText="1"/>
    </xf>
    <xf numFmtId="176" fontId="8" fillId="0" borderId="20" xfId="3" applyNumberFormat="1" applyBorder="1">
      <alignment vertical="center" wrapText="1"/>
    </xf>
    <xf numFmtId="176" fontId="8" fillId="0" borderId="45" xfId="3" applyNumberFormat="1" applyBorder="1">
      <alignment vertical="center" wrapText="1"/>
    </xf>
    <xf numFmtId="176" fontId="8" fillId="0" borderId="14" xfId="3" applyNumberFormat="1" applyBorder="1">
      <alignment vertical="center" wrapText="1"/>
    </xf>
    <xf numFmtId="176" fontId="8" fillId="0" borderId="15" xfId="3" applyNumberFormat="1" applyBorder="1">
      <alignment vertical="center" wrapText="1"/>
    </xf>
    <xf numFmtId="176" fontId="8" fillId="0" borderId="0" xfId="3" applyNumberFormat="1">
      <alignment vertical="center" wrapText="1"/>
    </xf>
    <xf numFmtId="176" fontId="8" fillId="0" borderId="43" xfId="3" applyNumberFormat="1" applyBorder="1">
      <alignment vertical="center" wrapText="1"/>
    </xf>
    <xf numFmtId="176" fontId="8" fillId="0" borderId="42" xfId="3" applyNumberFormat="1" applyBorder="1">
      <alignment vertical="center" wrapText="1"/>
    </xf>
    <xf numFmtId="176" fontId="8" fillId="0" borderId="0" xfId="1" applyNumberFormat="1" applyFont="1" applyAlignment="1">
      <alignment vertical="center"/>
    </xf>
    <xf numFmtId="176" fontId="10" fillId="0" borderId="0" xfId="1" applyNumberFormat="1" applyFont="1" applyAlignment="1">
      <alignment horizontal="right" vertical="center"/>
    </xf>
    <xf numFmtId="176" fontId="8" fillId="0" borderId="0" xfId="1" applyNumberFormat="1" applyFont="1" applyAlignment="1">
      <alignment vertical="center" wrapText="1"/>
    </xf>
    <xf numFmtId="176" fontId="11" fillId="0" borderId="0" xfId="1" applyNumberFormat="1" applyFont="1" applyBorder="1" applyAlignment="1">
      <alignment vertical="center"/>
    </xf>
    <xf numFmtId="176" fontId="8" fillId="0" borderId="37" xfId="3" applyNumberFormat="1" applyBorder="1">
      <alignment vertical="center" wrapText="1"/>
    </xf>
    <xf numFmtId="176" fontId="8" fillId="0" borderId="36" xfId="3" applyNumberFormat="1" applyBorder="1">
      <alignment vertical="center" wrapText="1"/>
    </xf>
    <xf numFmtId="176" fontId="8" fillId="0" borderId="38" xfId="3" applyNumberFormat="1" applyBorder="1">
      <alignment vertical="center" wrapText="1"/>
    </xf>
    <xf numFmtId="176" fontId="8" fillId="0" borderId="7" xfId="3" applyNumberFormat="1" applyBorder="1">
      <alignment vertical="center" wrapText="1"/>
    </xf>
    <xf numFmtId="176" fontId="10" fillId="0" borderId="0" xfId="1" applyNumberFormat="1" applyFont="1" applyBorder="1" applyAlignment="1">
      <alignment horizontal="left" vertical="center"/>
    </xf>
    <xf numFmtId="176" fontId="10" fillId="0" borderId="73" xfId="1" applyNumberFormat="1" applyFont="1" applyBorder="1" applyAlignment="1">
      <alignment horizontal="center" vertical="center"/>
    </xf>
    <xf numFmtId="176" fontId="8" fillId="0" borderId="70" xfId="1" applyNumberFormat="1" applyFont="1" applyBorder="1" applyAlignment="1">
      <alignment vertical="center"/>
    </xf>
    <xf numFmtId="176" fontId="8" fillId="0" borderId="32" xfId="1" applyNumberFormat="1" applyFont="1" applyBorder="1" applyAlignment="1">
      <alignment vertical="center"/>
    </xf>
    <xf numFmtId="176" fontId="8" fillId="0" borderId="31" xfId="1" applyNumberFormat="1" applyFont="1" applyBorder="1" applyAlignment="1">
      <alignment vertical="center"/>
    </xf>
    <xf numFmtId="176" fontId="8" fillId="0" borderId="9" xfId="1" applyNumberFormat="1" applyFont="1" applyBorder="1" applyAlignment="1">
      <alignment vertical="center"/>
    </xf>
    <xf numFmtId="176" fontId="10" fillId="0" borderId="32" xfId="1" applyNumberFormat="1" applyFont="1" applyBorder="1" applyAlignment="1">
      <alignment vertical="center"/>
    </xf>
    <xf numFmtId="176" fontId="8" fillId="0" borderId="31" xfId="1" applyNumberFormat="1" applyFont="1" applyFill="1" applyBorder="1" applyAlignment="1">
      <alignment vertical="center"/>
    </xf>
    <xf numFmtId="176" fontId="10" fillId="0" borderId="31" xfId="1" applyNumberFormat="1" applyFont="1" applyFill="1" applyBorder="1" applyAlignment="1">
      <alignment vertical="center"/>
    </xf>
    <xf numFmtId="176" fontId="8" fillId="0" borderId="31" xfId="1" applyNumberFormat="1" applyFont="1" applyFill="1" applyBorder="1" applyAlignment="1">
      <alignment horizontal="center" vertical="center"/>
    </xf>
    <xf numFmtId="176" fontId="8" fillId="0" borderId="48" xfId="3" applyNumberFormat="1" applyBorder="1">
      <alignment vertical="center" wrapText="1"/>
    </xf>
    <xf numFmtId="176" fontId="10" fillId="0" borderId="43" xfId="1" applyNumberFormat="1" applyFont="1" applyBorder="1" applyAlignment="1">
      <alignment horizontal="left" vertical="top"/>
    </xf>
    <xf numFmtId="176" fontId="8" fillId="0" borderId="39" xfId="1" applyNumberFormat="1" applyFont="1" applyBorder="1" applyAlignment="1">
      <alignment vertical="center"/>
    </xf>
    <xf numFmtId="176" fontId="8" fillId="0" borderId="68" xfId="1" applyNumberFormat="1" applyFont="1" applyBorder="1" applyAlignment="1">
      <alignment vertical="center"/>
    </xf>
    <xf numFmtId="176" fontId="8" fillId="0" borderId="66" xfId="1" applyNumberFormat="1" applyFont="1" applyBorder="1" applyAlignment="1">
      <alignment vertical="center"/>
    </xf>
    <xf numFmtId="176" fontId="8" fillId="0" borderId="61" xfId="3" applyNumberFormat="1" applyBorder="1">
      <alignment vertical="center" wrapText="1"/>
    </xf>
    <xf numFmtId="176" fontId="8" fillId="0" borderId="65" xfId="1" applyNumberFormat="1" applyFont="1" applyBorder="1" applyAlignment="1">
      <alignment vertical="center"/>
    </xf>
    <xf numFmtId="176" fontId="8" fillId="0" borderId="52" xfId="1" applyNumberFormat="1" applyFont="1" applyBorder="1" applyAlignment="1">
      <alignment vertical="center"/>
    </xf>
    <xf numFmtId="176" fontId="8" fillId="0" borderId="1" xfId="1" applyNumberFormat="1" applyFont="1" applyBorder="1" applyAlignment="1">
      <alignment vertical="center"/>
    </xf>
    <xf numFmtId="176" fontId="8" fillId="0" borderId="53" xfId="1" applyNumberFormat="1" applyFont="1" applyBorder="1" applyAlignment="1">
      <alignment vertical="center"/>
    </xf>
    <xf numFmtId="176" fontId="8" fillId="0" borderId="56" xfId="1" applyNumberFormat="1" applyFont="1" applyBorder="1" applyAlignment="1">
      <alignment horizontal="center" vertical="center"/>
    </xf>
    <xf numFmtId="176" fontId="8" fillId="0" borderId="13" xfId="3" applyNumberFormat="1" applyBorder="1">
      <alignment vertical="center" wrapText="1"/>
    </xf>
    <xf numFmtId="176" fontId="8" fillId="3" borderId="13" xfId="3" applyNumberFormat="1" applyFill="1" applyBorder="1">
      <alignment vertical="center" wrapText="1"/>
    </xf>
    <xf numFmtId="38" fontId="8" fillId="0" borderId="13" xfId="1" applyFont="1" applyBorder="1" applyAlignment="1">
      <alignment vertical="center" wrapText="1"/>
    </xf>
    <xf numFmtId="38" fontId="24" fillId="0" borderId="0" xfId="0" applyNumberFormat="1" applyFont="1" applyAlignment="1"/>
    <xf numFmtId="0" fontId="24" fillId="0" borderId="0" xfId="0" applyFont="1" applyAlignment="1"/>
    <xf numFmtId="176" fontId="8" fillId="4" borderId="55" xfId="1" applyNumberFormat="1" applyFont="1" applyFill="1" applyBorder="1" applyAlignment="1">
      <alignment vertical="center"/>
    </xf>
    <xf numFmtId="176" fontId="8" fillId="4" borderId="12" xfId="1" applyNumberFormat="1" applyFont="1" applyFill="1" applyBorder="1" applyAlignment="1">
      <alignment vertical="center"/>
    </xf>
    <xf numFmtId="176" fontId="8" fillId="4" borderId="29" xfId="1" applyNumberFormat="1" applyFont="1" applyFill="1" applyBorder="1" applyAlignment="1">
      <alignment vertical="center"/>
    </xf>
    <xf numFmtId="0" fontId="25" fillId="0" borderId="0" xfId="7" applyFont="1" applyAlignment="1">
      <alignment vertical="center"/>
    </xf>
    <xf numFmtId="0" fontId="24" fillId="0" borderId="0" xfId="7" applyFont="1" applyAlignment="1">
      <alignment vertical="center"/>
    </xf>
    <xf numFmtId="0" fontId="24" fillId="0" borderId="0" xfId="7" applyFont="1" applyAlignment="1">
      <alignment horizontal="right" vertical="center"/>
    </xf>
    <xf numFmtId="0" fontId="24" fillId="0" borderId="0" xfId="7" applyFont="1" applyAlignment="1">
      <alignment vertical="center" shrinkToFit="1"/>
    </xf>
    <xf numFmtId="0" fontId="25" fillId="0" borderId="77" xfId="7" applyFont="1" applyBorder="1" applyAlignment="1">
      <alignment vertical="center" shrinkToFit="1"/>
    </xf>
    <xf numFmtId="0" fontId="24" fillId="0" borderId="40" xfId="7" applyFont="1" applyBorder="1" applyAlignment="1">
      <alignment horizontal="center" vertical="center" shrinkToFit="1"/>
    </xf>
    <xf numFmtId="0" fontId="24" fillId="0" borderId="40" xfId="7" applyFont="1" applyBorder="1" applyAlignment="1">
      <alignment vertical="center" shrinkToFit="1"/>
    </xf>
    <xf numFmtId="0" fontId="24" fillId="0" borderId="34" xfId="7" applyFont="1" applyBorder="1" applyAlignment="1">
      <alignment vertical="center" shrinkToFit="1"/>
    </xf>
    <xf numFmtId="176" fontId="24" fillId="0" borderId="0" xfId="7" applyNumberFormat="1" applyFont="1" applyAlignment="1">
      <alignment vertical="center"/>
    </xf>
    <xf numFmtId="0" fontId="24" fillId="0" borderId="0" xfId="7" applyFont="1" applyAlignment="1">
      <alignment horizontal="left" vertical="center" shrinkToFit="1"/>
    </xf>
    <xf numFmtId="0" fontId="24" fillId="0" borderId="77" xfId="7" applyFont="1" applyBorder="1" applyAlignment="1">
      <alignment vertical="center" shrinkToFit="1"/>
    </xf>
    <xf numFmtId="0" fontId="24" fillId="0" borderId="40" xfId="7" applyFont="1" applyBorder="1" applyAlignment="1">
      <alignment horizontal="left" vertical="center" shrinkToFit="1"/>
    </xf>
    <xf numFmtId="0" fontId="24" fillId="0" borderId="40" xfId="7" applyFont="1" applyBorder="1" applyAlignment="1">
      <alignment horizontal="left" vertical="center"/>
    </xf>
    <xf numFmtId="176" fontId="24" fillId="0" borderId="20" xfId="7" applyNumberFormat="1" applyFont="1" applyBorder="1" applyAlignment="1" applyProtection="1">
      <alignment vertical="center"/>
      <protection locked="0"/>
    </xf>
    <xf numFmtId="176" fontId="24" fillId="0" borderId="0" xfId="7" applyNumberFormat="1" applyFont="1" applyAlignment="1" applyProtection="1">
      <alignment vertical="center"/>
      <protection locked="0"/>
    </xf>
    <xf numFmtId="0" fontId="24" fillId="0" borderId="0" xfId="7" applyFont="1" applyAlignment="1">
      <alignment horizontal="left" vertical="center"/>
    </xf>
    <xf numFmtId="177" fontId="24" fillId="0" borderId="0" xfId="7" applyNumberFormat="1" applyFont="1" applyAlignment="1">
      <alignment vertical="center"/>
    </xf>
    <xf numFmtId="0" fontId="24" fillId="0" borderId="0" xfId="0" applyFont="1">
      <alignment vertical="center"/>
    </xf>
    <xf numFmtId="20" fontId="24" fillId="0" borderId="0" xfId="4" applyNumberFormat="1" applyFont="1" applyAlignment="1">
      <alignment vertical="center"/>
    </xf>
    <xf numFmtId="0" fontId="24" fillId="0" borderId="0" xfId="4" applyFont="1" applyAlignment="1">
      <alignment vertical="center" shrinkToFit="1"/>
    </xf>
    <xf numFmtId="0" fontId="24" fillId="0" borderId="0" xfId="0" applyFont="1" applyAlignment="1">
      <alignment horizontal="right" vertical="center"/>
    </xf>
    <xf numFmtId="0" fontId="28" fillId="0" borderId="77" xfId="4" applyFont="1" applyBorder="1" applyAlignment="1">
      <alignment vertical="center" shrinkToFit="1"/>
    </xf>
    <xf numFmtId="0" fontId="28" fillId="0" borderId="40" xfId="4" applyFont="1" applyBorder="1" applyAlignment="1">
      <alignment vertical="center" shrinkToFit="1"/>
    </xf>
    <xf numFmtId="0" fontId="28" fillId="0" borderId="34" xfId="4" applyFont="1" applyBorder="1" applyAlignment="1">
      <alignment horizontal="left" vertical="center" shrinkToFit="1"/>
    </xf>
    <xf numFmtId="0" fontId="24" fillId="0" borderId="40" xfId="4" applyFont="1" applyBorder="1" applyAlignment="1">
      <alignment vertical="center" shrinkToFit="1"/>
    </xf>
    <xf numFmtId="176" fontId="24" fillId="0" borderId="20" xfId="0" applyNumberFormat="1" applyFont="1" applyBorder="1" applyAlignment="1">
      <alignment vertical="center" shrinkToFit="1"/>
    </xf>
    <xf numFmtId="176" fontId="24" fillId="0" borderId="0" xfId="0" applyNumberFormat="1" applyFont="1" applyAlignment="1">
      <alignment vertical="center" shrinkToFit="1"/>
    </xf>
    <xf numFmtId="0" fontId="24" fillId="0" borderId="58" xfId="4" applyFont="1" applyBorder="1" applyAlignment="1">
      <alignment horizontal="left" vertical="center"/>
    </xf>
    <xf numFmtId="176" fontId="24" fillId="0" borderId="0" xfId="0" applyNumberFormat="1" applyFont="1">
      <alignment vertical="center"/>
    </xf>
    <xf numFmtId="0" fontId="24" fillId="0" borderId="0" xfId="4" applyFont="1" applyAlignment="1">
      <alignment horizontal="center" vertical="center" shrinkToFit="1"/>
    </xf>
    <xf numFmtId="0" fontId="28" fillId="0" borderId="34" xfId="4" applyFont="1" applyBorder="1" applyAlignment="1">
      <alignment vertical="center" shrinkToFit="1"/>
    </xf>
    <xf numFmtId="0" fontId="24" fillId="0" borderId="40" xfId="0" applyFont="1" applyBorder="1">
      <alignment vertical="center"/>
    </xf>
    <xf numFmtId="0" fontId="24" fillId="0" borderId="40" xfId="0" applyFont="1" applyBorder="1" applyAlignment="1">
      <alignment vertical="center" shrinkToFit="1"/>
    </xf>
    <xf numFmtId="176" fontId="8" fillId="4" borderId="76" xfId="1" applyNumberFormat="1" applyFont="1" applyFill="1" applyBorder="1" applyAlignment="1">
      <alignment vertical="center"/>
    </xf>
    <xf numFmtId="0" fontId="12" fillId="4" borderId="0" xfId="3" applyFont="1" applyFill="1">
      <alignment vertical="center" wrapText="1"/>
    </xf>
    <xf numFmtId="176" fontId="8" fillId="4" borderId="72" xfId="1" applyNumberFormat="1" applyFont="1" applyFill="1" applyBorder="1" applyAlignment="1">
      <alignment vertical="center"/>
    </xf>
    <xf numFmtId="176" fontId="8" fillId="4" borderId="30" xfId="1" applyNumberFormat="1" applyFont="1" applyFill="1" applyBorder="1" applyAlignment="1">
      <alignment vertical="center"/>
    </xf>
    <xf numFmtId="176" fontId="8" fillId="4" borderId="15" xfId="1" applyNumberFormat="1" applyFont="1" applyFill="1" applyBorder="1" applyAlignment="1">
      <alignment vertical="center"/>
    </xf>
    <xf numFmtId="176" fontId="8" fillId="4" borderId="0" xfId="1" applyNumberFormat="1" applyFont="1" applyFill="1" applyAlignment="1">
      <alignment vertical="center"/>
    </xf>
    <xf numFmtId="176" fontId="8" fillId="4" borderId="0" xfId="1" applyNumberFormat="1" applyFont="1" applyFill="1" applyBorder="1" applyAlignment="1">
      <alignment vertical="center"/>
    </xf>
    <xf numFmtId="176" fontId="8" fillId="4" borderId="37" xfId="1" applyNumberFormat="1" applyFont="1" applyFill="1" applyBorder="1" applyAlignment="1">
      <alignment vertical="center"/>
    </xf>
    <xf numFmtId="176" fontId="8" fillId="4" borderId="36" xfId="1" applyNumberFormat="1" applyFont="1" applyFill="1" applyBorder="1" applyAlignment="1">
      <alignment vertical="center"/>
    </xf>
    <xf numFmtId="176" fontId="8" fillId="4" borderId="32" xfId="1" applyNumberFormat="1" applyFont="1" applyFill="1" applyBorder="1" applyAlignment="1">
      <alignment vertical="center"/>
    </xf>
    <xf numFmtId="176" fontId="8" fillId="4" borderId="31" xfId="1" applyNumberFormat="1" applyFont="1" applyFill="1" applyBorder="1" applyAlignment="1">
      <alignment vertical="center"/>
    </xf>
    <xf numFmtId="176" fontId="8" fillId="4" borderId="9" xfId="1" applyNumberFormat="1" applyFont="1" applyFill="1" applyBorder="1" applyAlignment="1">
      <alignment vertical="center"/>
    </xf>
    <xf numFmtId="176" fontId="8" fillId="4" borderId="33" xfId="1" applyNumberFormat="1" applyFont="1" applyFill="1" applyBorder="1" applyAlignment="1">
      <alignment vertical="center"/>
    </xf>
    <xf numFmtId="176" fontId="8" fillId="4" borderId="14" xfId="1" applyNumberFormat="1" applyFont="1" applyFill="1" applyBorder="1" applyAlignment="1">
      <alignment vertical="center"/>
    </xf>
    <xf numFmtId="176" fontId="8" fillId="4" borderId="42" xfId="1" applyNumberFormat="1" applyFont="1" applyFill="1" applyBorder="1" applyAlignment="1">
      <alignment vertical="center"/>
    </xf>
    <xf numFmtId="176" fontId="8" fillId="4" borderId="7" xfId="1" applyNumberFormat="1" applyFont="1" applyFill="1" applyBorder="1" applyAlignment="1">
      <alignment vertical="center"/>
    </xf>
    <xf numFmtId="176" fontId="8" fillId="4" borderId="45" xfId="1" applyNumberFormat="1" applyFont="1" applyFill="1" applyBorder="1" applyAlignment="1">
      <alignment vertical="center"/>
    </xf>
    <xf numFmtId="176" fontId="8" fillId="4" borderId="43" xfId="1" applyNumberFormat="1" applyFont="1" applyFill="1" applyBorder="1" applyAlignment="1">
      <alignment vertical="center"/>
    </xf>
    <xf numFmtId="176" fontId="8" fillId="4" borderId="38" xfId="1" applyNumberFormat="1" applyFont="1" applyFill="1" applyBorder="1" applyAlignment="1">
      <alignment vertical="center"/>
    </xf>
    <xf numFmtId="176" fontId="8" fillId="4" borderId="20" xfId="1" applyNumberFormat="1" applyFont="1" applyFill="1" applyBorder="1" applyAlignment="1">
      <alignment vertical="center"/>
    </xf>
    <xf numFmtId="176" fontId="8" fillId="4" borderId="21" xfId="1" applyNumberFormat="1" applyFont="1" applyFill="1" applyBorder="1" applyAlignment="1">
      <alignment vertical="center"/>
    </xf>
    <xf numFmtId="176" fontId="8" fillId="4" borderId="36" xfId="3" applyNumberFormat="1" applyFill="1" applyBorder="1">
      <alignment vertical="center" wrapText="1"/>
    </xf>
    <xf numFmtId="176" fontId="8" fillId="4" borderId="40" xfId="1" applyNumberFormat="1" applyFont="1" applyFill="1" applyBorder="1" applyAlignment="1">
      <alignment vertical="center"/>
    </xf>
    <xf numFmtId="176" fontId="8" fillId="4" borderId="34" xfId="1" applyNumberFormat="1" applyFont="1" applyFill="1" applyBorder="1" applyAlignment="1">
      <alignment vertical="center"/>
    </xf>
    <xf numFmtId="176" fontId="8" fillId="4" borderId="51" xfId="3" applyNumberFormat="1" applyFill="1" applyBorder="1">
      <alignment vertical="center" wrapText="1"/>
    </xf>
    <xf numFmtId="176" fontId="8" fillId="4" borderId="67" xfId="3" applyNumberFormat="1" applyFill="1" applyBorder="1">
      <alignment vertical="center" wrapText="1"/>
    </xf>
    <xf numFmtId="176" fontId="10" fillId="4" borderId="43" xfId="1" applyNumberFormat="1" applyFont="1" applyFill="1" applyBorder="1" applyAlignment="1">
      <alignment horizontal="center"/>
    </xf>
    <xf numFmtId="176" fontId="8" fillId="4" borderId="0" xfId="3" applyNumberFormat="1" applyFill="1">
      <alignment vertical="center" wrapText="1"/>
    </xf>
    <xf numFmtId="176" fontId="8" fillId="4" borderId="62" xfId="1" applyNumberFormat="1" applyFont="1" applyFill="1" applyBorder="1" applyAlignment="1">
      <alignment vertical="center"/>
    </xf>
    <xf numFmtId="176" fontId="10" fillId="4" borderId="55" xfId="1" applyNumberFormat="1" applyFont="1" applyFill="1" applyBorder="1" applyAlignment="1">
      <alignment horizontal="center" vertical="center"/>
    </xf>
    <xf numFmtId="176" fontId="8" fillId="4" borderId="15" xfId="3" applyNumberFormat="1" applyFill="1" applyBorder="1">
      <alignment vertical="center" wrapText="1"/>
    </xf>
    <xf numFmtId="176" fontId="8" fillId="4" borderId="15" xfId="1" applyNumberFormat="1" applyFont="1" applyFill="1" applyBorder="1" applyAlignment="1">
      <alignment vertical="center" wrapText="1"/>
    </xf>
    <xf numFmtId="176" fontId="8" fillId="4" borderId="63" xfId="1" applyNumberFormat="1" applyFont="1" applyFill="1" applyBorder="1" applyAlignment="1">
      <alignment vertical="center" wrapText="1"/>
    </xf>
    <xf numFmtId="176" fontId="8" fillId="4" borderId="39" xfId="3" applyNumberFormat="1" applyFill="1" applyBorder="1">
      <alignment vertical="center" wrapText="1"/>
    </xf>
    <xf numFmtId="176" fontId="8" fillId="4" borderId="66" xfId="1" applyNumberFormat="1" applyFont="1" applyFill="1" applyBorder="1" applyAlignment="1">
      <alignment vertical="center"/>
    </xf>
    <xf numFmtId="176" fontId="8" fillId="4" borderId="1" xfId="1" applyNumberFormat="1" applyFont="1" applyFill="1" applyBorder="1" applyAlignment="1">
      <alignment vertical="center"/>
    </xf>
    <xf numFmtId="176" fontId="8" fillId="4" borderId="54" xfId="1" applyNumberFormat="1" applyFont="1" applyFill="1" applyBorder="1" applyAlignment="1">
      <alignment vertical="center"/>
    </xf>
    <xf numFmtId="0" fontId="8" fillId="4" borderId="13" xfId="3" applyFill="1" applyBorder="1" applyAlignment="1">
      <alignment horizontal="centerContinuous" vertical="center" wrapText="1"/>
    </xf>
    <xf numFmtId="176" fontId="8" fillId="4" borderId="13" xfId="3" applyNumberFormat="1" applyFill="1" applyBorder="1">
      <alignment vertical="center" wrapText="1"/>
    </xf>
    <xf numFmtId="14" fontId="34" fillId="4" borderId="0" xfId="3" applyNumberFormat="1" applyFont="1" applyFill="1">
      <alignment vertical="center" wrapText="1"/>
    </xf>
    <xf numFmtId="176" fontId="24" fillId="4" borderId="20" xfId="7" applyNumberFormat="1" applyFont="1" applyFill="1" applyBorder="1" applyAlignment="1">
      <alignment vertical="center" shrinkToFit="1"/>
    </xf>
    <xf numFmtId="176" fontId="24" fillId="6" borderId="36" xfId="7" applyNumberFormat="1" applyFont="1" applyFill="1" applyBorder="1" applyAlignment="1">
      <alignment vertical="center" shrinkToFit="1"/>
    </xf>
    <xf numFmtId="0" fontId="28" fillId="0" borderId="55" xfId="5" applyFont="1" applyBorder="1" applyAlignment="1">
      <alignment vertical="center"/>
    </xf>
    <xf numFmtId="0" fontId="28" fillId="0" borderId="51" xfId="5" applyFont="1" applyBorder="1" applyAlignment="1">
      <alignment vertical="center"/>
    </xf>
    <xf numFmtId="0" fontId="28" fillId="0" borderId="73" xfId="5" applyFont="1" applyBorder="1" applyAlignment="1">
      <alignment vertical="center"/>
    </xf>
    <xf numFmtId="0" fontId="28" fillId="0" borderId="67" xfId="5" applyFont="1" applyBorder="1" applyAlignment="1">
      <alignment horizontal="left" vertical="center"/>
    </xf>
    <xf numFmtId="0" fontId="28" fillId="0" borderId="0" xfId="5" applyFont="1" applyAlignment="1">
      <alignment vertical="center"/>
    </xf>
    <xf numFmtId="0" fontId="28" fillId="0" borderId="0" xfId="5" applyFont="1" applyAlignment="1">
      <alignment horizontal="left" vertical="center"/>
    </xf>
    <xf numFmtId="0" fontId="29" fillId="0" borderId="0" xfId="5" applyFont="1" applyAlignment="1">
      <alignment vertical="center"/>
    </xf>
    <xf numFmtId="0" fontId="29" fillId="0" borderId="0" xfId="0" applyFont="1">
      <alignment vertical="center"/>
    </xf>
    <xf numFmtId="0" fontId="28" fillId="0" borderId="0" xfId="0" applyFont="1">
      <alignment vertical="center"/>
    </xf>
    <xf numFmtId="176" fontId="28" fillId="0" borderId="0" xfId="0" applyNumberFormat="1" applyFont="1" applyAlignment="1">
      <alignment horizontal="right" vertical="center"/>
    </xf>
    <xf numFmtId="176" fontId="28" fillId="0" borderId="0" xfId="0" applyNumberFormat="1" applyFont="1" applyAlignment="1">
      <alignment horizontal="right"/>
    </xf>
    <xf numFmtId="0" fontId="28" fillId="0" borderId="57" xfId="5" applyFont="1" applyBorder="1" applyAlignment="1">
      <alignment vertical="center"/>
    </xf>
    <xf numFmtId="0" fontId="28" fillId="0" borderId="59" xfId="5" applyFont="1" applyBorder="1" applyAlignment="1">
      <alignment vertical="center"/>
    </xf>
    <xf numFmtId="0" fontId="28" fillId="0" borderId="55" xfId="0" quotePrefix="1" applyFont="1" applyBorder="1" applyAlignment="1">
      <alignment horizontal="right" vertical="center" shrinkToFit="1"/>
    </xf>
    <xf numFmtId="178" fontId="28" fillId="0" borderId="55" xfId="0" applyNumberFormat="1" applyFont="1" applyBorder="1" applyAlignment="1">
      <alignment horizontal="right" vertical="center" shrinkToFit="1"/>
    </xf>
    <xf numFmtId="0" fontId="28" fillId="0" borderId="51" xfId="0" applyFont="1" applyBorder="1" applyAlignment="1">
      <alignment horizontal="left" vertical="center" shrinkToFit="1"/>
    </xf>
    <xf numFmtId="176" fontId="28" fillId="0" borderId="0" xfId="0" applyNumberFormat="1" applyFont="1" applyAlignment="1">
      <alignment vertical="center" shrinkToFit="1"/>
    </xf>
    <xf numFmtId="0" fontId="28" fillId="0" borderId="55" xfId="0" applyFont="1" applyBorder="1" applyAlignment="1">
      <alignment horizontal="right" vertical="center" shrinkToFit="1"/>
    </xf>
    <xf numFmtId="0" fontId="28" fillId="0" borderId="55" xfId="0" applyFont="1" applyBorder="1" applyAlignment="1">
      <alignment horizontal="center" vertical="center" shrinkToFit="1"/>
    </xf>
    <xf numFmtId="0" fontId="28" fillId="0" borderId="0" xfId="0" applyFont="1" applyAlignment="1">
      <alignment vertical="center" shrinkToFit="1"/>
    </xf>
    <xf numFmtId="176" fontId="28" fillId="0" borderId="0" xfId="0" applyNumberFormat="1" applyFont="1">
      <alignment vertical="center"/>
    </xf>
    <xf numFmtId="0" fontId="28" fillId="0" borderId="67" xfId="5" applyFont="1" applyBorder="1" applyAlignment="1">
      <alignment vertical="center"/>
    </xf>
    <xf numFmtId="0" fontId="28" fillId="0" borderId="51" xfId="0" applyFont="1" applyBorder="1" applyAlignment="1">
      <alignment vertical="center" shrinkToFit="1"/>
    </xf>
    <xf numFmtId="0" fontId="24" fillId="0" borderId="51" xfId="0" applyFont="1" applyBorder="1" applyAlignment="1">
      <alignment vertical="center" shrinkToFit="1"/>
    </xf>
    <xf numFmtId="0" fontId="28" fillId="0" borderId="0" xfId="0" applyFont="1" applyAlignment="1">
      <alignment horizontal="left" vertical="top"/>
    </xf>
    <xf numFmtId="0" fontId="28" fillId="0" borderId="57" xfId="0" applyFont="1" applyBorder="1">
      <alignment vertical="center"/>
    </xf>
    <xf numFmtId="0" fontId="28" fillId="0" borderId="59" xfId="0" applyFont="1" applyBorder="1">
      <alignment vertical="center"/>
    </xf>
    <xf numFmtId="0" fontId="28" fillId="0" borderId="55" xfId="0" applyFont="1" applyBorder="1">
      <alignment vertical="center"/>
    </xf>
    <xf numFmtId="0" fontId="28" fillId="0" borderId="51" xfId="0" applyFont="1" applyBorder="1">
      <alignment vertical="center"/>
    </xf>
    <xf numFmtId="0" fontId="28" fillId="0" borderId="73" xfId="0" applyFont="1" applyBorder="1">
      <alignment vertical="center"/>
    </xf>
    <xf numFmtId="0" fontId="28" fillId="0" borderId="67" xfId="0" applyFont="1" applyBorder="1">
      <alignment vertical="center"/>
    </xf>
    <xf numFmtId="176" fontId="28" fillId="0" borderId="55" xfId="0" quotePrefix="1" applyNumberFormat="1" applyFont="1" applyBorder="1" applyAlignment="1">
      <alignment horizontal="right" vertical="center"/>
    </xf>
    <xf numFmtId="176" fontId="28" fillId="0" borderId="51" xfId="0" applyNumberFormat="1" applyFont="1" applyBorder="1">
      <alignment vertical="center"/>
    </xf>
    <xf numFmtId="176" fontId="28" fillId="0" borderId="51" xfId="0" applyNumberFormat="1" applyFont="1" applyBorder="1" applyAlignment="1">
      <alignment horizontal="left" vertical="center"/>
    </xf>
    <xf numFmtId="176" fontId="28" fillId="0" borderId="55" xfId="0" applyNumberFormat="1" applyFont="1" applyBorder="1" applyAlignment="1">
      <alignment horizontal="right" vertical="center"/>
    </xf>
    <xf numFmtId="0" fontId="28" fillId="0" borderId="55" xfId="0" applyFont="1" applyBorder="1" applyAlignment="1">
      <alignment horizontal="right" vertical="center"/>
    </xf>
    <xf numFmtId="0" fontId="28" fillId="0" borderId="0" xfId="0" applyFont="1" applyAlignment="1">
      <alignment horizontal="left" vertical="center"/>
    </xf>
    <xf numFmtId="38" fontId="28" fillId="0" borderId="0" xfId="1" applyFont="1" applyFill="1" applyBorder="1" applyAlignment="1">
      <alignment vertical="center"/>
    </xf>
    <xf numFmtId="38" fontId="28" fillId="0" borderId="0" xfId="1" applyFont="1" applyFill="1" applyAlignment="1">
      <alignment vertical="center"/>
    </xf>
    <xf numFmtId="38" fontId="28" fillId="0" borderId="0" xfId="1" applyFont="1" applyFill="1" applyBorder="1" applyAlignment="1" applyProtection="1">
      <alignment horizontal="right" vertical="center"/>
    </xf>
    <xf numFmtId="38" fontId="28" fillId="0" borderId="0" xfId="1" applyFont="1" applyFill="1" applyBorder="1" applyAlignment="1" applyProtection="1">
      <alignment horizontal="right"/>
    </xf>
    <xf numFmtId="38" fontId="28" fillId="0" borderId="57" xfId="1" applyFont="1" applyFill="1" applyBorder="1" applyAlignment="1">
      <alignment vertical="center"/>
    </xf>
    <xf numFmtId="38" fontId="28" fillId="0" borderId="59" xfId="1" applyFont="1" applyFill="1" applyBorder="1" applyAlignment="1">
      <alignment vertical="center"/>
    </xf>
    <xf numFmtId="38" fontId="28" fillId="0" borderId="55" xfId="1" applyFont="1" applyFill="1" applyBorder="1" applyAlignment="1">
      <alignment vertical="center"/>
    </xf>
    <xf numFmtId="38" fontId="28" fillId="0" borderId="51" xfId="1" applyFont="1" applyFill="1" applyBorder="1" applyAlignment="1">
      <alignment vertical="center"/>
    </xf>
    <xf numFmtId="38" fontId="28" fillId="0" borderId="73" xfId="1" applyFont="1" applyFill="1" applyBorder="1" applyAlignment="1">
      <alignment vertical="center"/>
    </xf>
    <xf numFmtId="38" fontId="28" fillId="0" borderId="67" xfId="1" applyFont="1" applyFill="1" applyBorder="1" applyAlignment="1">
      <alignment vertical="center"/>
    </xf>
    <xf numFmtId="176" fontId="28" fillId="0" borderId="55" xfId="1" quotePrefix="1" applyNumberFormat="1" applyFont="1" applyFill="1" applyBorder="1" applyAlignment="1">
      <alignment horizontal="right" vertical="center"/>
    </xf>
    <xf numFmtId="176" fontId="28" fillId="0" borderId="51" xfId="1" applyNumberFormat="1" applyFont="1" applyFill="1" applyBorder="1" applyAlignment="1">
      <alignment vertical="center"/>
    </xf>
    <xf numFmtId="176" fontId="28" fillId="0" borderId="55" xfId="1" applyNumberFormat="1" applyFont="1" applyFill="1" applyBorder="1" applyAlignment="1">
      <alignment horizontal="right" vertical="center"/>
    </xf>
    <xf numFmtId="176" fontId="28" fillId="0" borderId="70" xfId="1" applyNumberFormat="1" applyFont="1" applyFill="1" applyBorder="1" applyAlignment="1">
      <alignment vertical="center"/>
    </xf>
    <xf numFmtId="176" fontId="28" fillId="0" borderId="48" xfId="1" applyNumberFormat="1" applyFont="1" applyFill="1" applyBorder="1" applyAlignment="1" applyProtection="1">
      <alignment horizontal="left" vertical="center"/>
    </xf>
    <xf numFmtId="176" fontId="28" fillId="0" borderId="51" xfId="1" applyNumberFormat="1" applyFont="1" applyFill="1" applyBorder="1" applyAlignment="1" applyProtection="1">
      <alignment horizontal="left" vertical="center"/>
    </xf>
    <xf numFmtId="38" fontId="28" fillId="0" borderId="74" xfId="1" applyFont="1" applyFill="1" applyBorder="1" applyAlignment="1">
      <alignment vertical="center"/>
    </xf>
    <xf numFmtId="38" fontId="28" fillId="0" borderId="50" xfId="1" applyFont="1" applyFill="1" applyBorder="1" applyAlignment="1" applyProtection="1">
      <alignment horizontal="left" vertical="center"/>
    </xf>
    <xf numFmtId="38" fontId="28" fillId="0" borderId="60" xfId="1" applyFont="1" applyFill="1" applyBorder="1" applyAlignment="1">
      <alignment vertical="center"/>
    </xf>
    <xf numFmtId="38" fontId="28" fillId="0" borderId="61" xfId="1" applyFont="1" applyFill="1" applyBorder="1" applyAlignment="1">
      <alignment vertical="center"/>
    </xf>
    <xf numFmtId="176" fontId="30" fillId="0" borderId="0" xfId="0" applyNumberFormat="1" applyFont="1">
      <alignment vertical="center"/>
    </xf>
    <xf numFmtId="176" fontId="30" fillId="0" borderId="0" xfId="1" applyNumberFormat="1" applyFont="1" applyFill="1" applyBorder="1" applyAlignment="1">
      <alignment vertical="center"/>
    </xf>
    <xf numFmtId="176" fontId="30" fillId="0" borderId="31" xfId="1" applyNumberFormat="1" applyFont="1" applyFill="1" applyBorder="1" applyAlignment="1">
      <alignment vertical="center"/>
    </xf>
    <xf numFmtId="176" fontId="30" fillId="0" borderId="20" xfId="1" applyNumberFormat="1" applyFont="1" applyFill="1" applyBorder="1" applyAlignment="1">
      <alignment vertical="center"/>
    </xf>
    <xf numFmtId="0" fontId="28" fillId="0" borderId="57" xfId="6" applyFont="1" applyBorder="1" applyAlignment="1">
      <alignment vertical="center" shrinkToFit="1"/>
    </xf>
    <xf numFmtId="0" fontId="28" fillId="0" borderId="76" xfId="6" applyFont="1" applyBorder="1" applyAlignment="1">
      <alignment shrinkToFit="1"/>
    </xf>
    <xf numFmtId="0" fontId="28" fillId="0" borderId="55" xfId="6" applyFont="1" applyBorder="1" applyAlignment="1">
      <alignment vertical="center" shrinkToFit="1"/>
    </xf>
    <xf numFmtId="0" fontId="28" fillId="0" borderId="43" xfId="6" applyFont="1" applyBorder="1" applyAlignment="1">
      <alignment shrinkToFit="1"/>
    </xf>
    <xf numFmtId="0" fontId="24" fillId="0" borderId="14" xfId="6" applyFont="1" applyBorder="1" applyAlignment="1">
      <alignment shrinkToFit="1"/>
    </xf>
    <xf numFmtId="0" fontId="24" fillId="0" borderId="21" xfId="6" applyFont="1" applyBorder="1" applyAlignment="1">
      <alignment shrinkToFit="1"/>
    </xf>
    <xf numFmtId="0" fontId="28" fillId="0" borderId="42" xfId="6" applyFont="1" applyBorder="1" applyAlignment="1">
      <alignment horizontal="center" shrinkToFit="1"/>
    </xf>
    <xf numFmtId="0" fontId="28" fillId="0" borderId="15" xfId="6" applyFont="1" applyBorder="1" applyAlignment="1">
      <alignment horizontal="center" shrinkToFit="1"/>
    </xf>
    <xf numFmtId="0" fontId="28" fillId="0" borderId="73" xfId="6" applyFont="1" applyBorder="1" applyAlignment="1">
      <alignment vertical="center" shrinkToFit="1"/>
    </xf>
    <xf numFmtId="0" fontId="28" fillId="0" borderId="38" xfId="6" applyFont="1" applyBorder="1" applyAlignment="1">
      <alignment horizontal="left" shrinkToFit="1"/>
    </xf>
    <xf numFmtId="0" fontId="24" fillId="0" borderId="7" xfId="6" applyFont="1" applyBorder="1" applyAlignment="1">
      <alignment shrinkToFit="1"/>
    </xf>
    <xf numFmtId="0" fontId="24" fillId="0" borderId="37" xfId="6" applyFont="1" applyBorder="1" applyAlignment="1">
      <alignment shrinkToFit="1"/>
    </xf>
    <xf numFmtId="0" fontId="24" fillId="0" borderId="55" xfId="6" applyFont="1" applyBorder="1" applyAlignment="1">
      <alignment vertical="center" shrinkToFit="1"/>
    </xf>
    <xf numFmtId="0" fontId="24" fillId="0" borderId="43" xfId="6" applyFont="1" applyBorder="1" applyAlignment="1">
      <alignment vertical="center" shrinkToFit="1"/>
    </xf>
    <xf numFmtId="176" fontId="24" fillId="0" borderId="20" xfId="6" applyNumberFormat="1" applyFont="1" applyBorder="1" applyAlignment="1">
      <alignment vertical="center" shrinkToFit="1"/>
    </xf>
    <xf numFmtId="176" fontId="24" fillId="0" borderId="0" xfId="6" applyNumberFormat="1" applyFont="1" applyAlignment="1">
      <alignment vertical="center" shrinkToFit="1"/>
    </xf>
    <xf numFmtId="176" fontId="24" fillId="0" borderId="36" xfId="6" applyNumberFormat="1" applyFont="1" applyBorder="1" applyAlignment="1">
      <alignment vertical="center" shrinkToFit="1"/>
    </xf>
    <xf numFmtId="176" fontId="24" fillId="0" borderId="31" xfId="6" applyNumberFormat="1" applyFont="1" applyBorder="1" applyAlignment="1">
      <alignment vertical="center" shrinkToFit="1"/>
    </xf>
    <xf numFmtId="176" fontId="24" fillId="0" borderId="25" xfId="6" applyNumberFormat="1" applyFont="1" applyBorder="1" applyAlignment="1">
      <alignment vertical="center" shrinkToFit="1"/>
    </xf>
    <xf numFmtId="0" fontId="24" fillId="0" borderId="0" xfId="6" applyFont="1" applyAlignment="1">
      <alignment vertical="center" shrinkToFit="1"/>
    </xf>
    <xf numFmtId="0" fontId="24" fillId="0" borderId="58" xfId="6" applyFont="1" applyBorder="1" applyAlignment="1">
      <alignment horizontal="left" vertical="center"/>
    </xf>
    <xf numFmtId="0" fontId="28" fillId="0" borderId="76" xfId="6" applyFont="1" applyBorder="1" applyAlignment="1">
      <alignment vertical="center" shrinkToFit="1"/>
    </xf>
    <xf numFmtId="0" fontId="28" fillId="0" borderId="43" xfId="6" applyFont="1" applyBorder="1" applyAlignment="1">
      <alignment vertical="center" shrinkToFit="1"/>
    </xf>
    <xf numFmtId="0" fontId="28" fillId="0" borderId="38" xfId="6" applyFont="1" applyBorder="1" applyAlignment="1">
      <alignment horizontal="left" vertical="center" shrinkToFit="1"/>
    </xf>
    <xf numFmtId="176" fontId="24" fillId="4" borderId="36" xfId="7" applyNumberFormat="1" applyFont="1" applyFill="1" applyBorder="1" applyAlignment="1">
      <alignment vertical="center" shrinkToFit="1"/>
    </xf>
    <xf numFmtId="0" fontId="24" fillId="4" borderId="19" xfId="7" applyFont="1" applyFill="1" applyBorder="1" applyAlignment="1">
      <alignment vertical="center"/>
    </xf>
    <xf numFmtId="0" fontId="24" fillId="4" borderId="35" xfId="7" applyFont="1" applyFill="1" applyBorder="1" applyAlignment="1">
      <alignment vertical="center"/>
    </xf>
    <xf numFmtId="0" fontId="24" fillId="0" borderId="0" xfId="6" applyFont="1" applyAlignment="1">
      <alignment vertical="center"/>
    </xf>
    <xf numFmtId="0" fontId="25" fillId="0" borderId="0" xfId="6" applyFont="1" applyAlignment="1">
      <alignment vertical="center"/>
    </xf>
    <xf numFmtId="0" fontId="24" fillId="0" borderId="0" xfId="6" applyFont="1"/>
    <xf numFmtId="0" fontId="24" fillId="0" borderId="0" xfId="6" applyFont="1" applyAlignment="1">
      <alignment horizontal="right" vertical="center" shrinkToFit="1"/>
    </xf>
    <xf numFmtId="0" fontId="24" fillId="0" borderId="39" xfId="6" applyFont="1" applyBorder="1" applyAlignment="1">
      <alignment vertical="center" shrinkToFit="1"/>
    </xf>
    <xf numFmtId="0" fontId="24" fillId="0" borderId="39" xfId="6" applyFont="1" applyBorder="1" applyAlignment="1">
      <alignment horizontal="right" vertical="center"/>
    </xf>
    <xf numFmtId="38" fontId="24" fillId="0" borderId="0" xfId="1" applyFont="1" applyAlignment="1">
      <alignment vertical="center" shrinkToFit="1"/>
    </xf>
    <xf numFmtId="176" fontId="24" fillId="0" borderId="0" xfId="6" applyNumberFormat="1" applyFont="1"/>
    <xf numFmtId="0" fontId="24" fillId="4" borderId="0" xfId="0" applyFont="1" applyFill="1">
      <alignment vertical="center"/>
    </xf>
    <xf numFmtId="176" fontId="24" fillId="4" borderId="0" xfId="0" applyNumberFormat="1" applyFont="1" applyFill="1">
      <alignment vertical="center"/>
    </xf>
    <xf numFmtId="0" fontId="24" fillId="4" borderId="40" xfId="7" applyFont="1" applyFill="1" applyBorder="1" applyAlignment="1">
      <alignment vertical="center" shrinkToFit="1"/>
    </xf>
    <xf numFmtId="0" fontId="24" fillId="4" borderId="33" xfId="7" applyFont="1" applyFill="1" applyBorder="1" applyAlignment="1">
      <alignment vertical="center" shrinkToFit="1"/>
    </xf>
    <xf numFmtId="0" fontId="24" fillId="7" borderId="40" xfId="7" applyFont="1" applyFill="1" applyBorder="1" applyAlignment="1">
      <alignment horizontal="left" vertical="center"/>
    </xf>
    <xf numFmtId="176" fontId="24" fillId="7" borderId="0" xfId="7" applyNumberFormat="1" applyFont="1" applyFill="1" applyAlignment="1" applyProtection="1">
      <alignment vertical="center"/>
      <protection locked="0"/>
    </xf>
    <xf numFmtId="0" fontId="24" fillId="4" borderId="33" xfId="7" applyFont="1" applyFill="1" applyBorder="1" applyAlignment="1">
      <alignment horizontal="left" vertical="center"/>
    </xf>
    <xf numFmtId="176" fontId="24" fillId="4" borderId="31" xfId="7" applyNumberFormat="1" applyFont="1" applyFill="1" applyBorder="1" applyAlignment="1" applyProtection="1">
      <alignment vertical="center"/>
      <protection locked="0"/>
    </xf>
    <xf numFmtId="0" fontId="24" fillId="4" borderId="26" xfId="7" applyFont="1" applyFill="1" applyBorder="1" applyAlignment="1">
      <alignment horizontal="left" vertical="center"/>
    </xf>
    <xf numFmtId="176" fontId="24" fillId="4" borderId="25" xfId="7" applyNumberFormat="1" applyFont="1" applyFill="1" applyBorder="1" applyAlignment="1">
      <alignment vertical="center"/>
    </xf>
    <xf numFmtId="0" fontId="24" fillId="7" borderId="40" xfId="4" applyFont="1" applyFill="1" applyBorder="1" applyAlignment="1">
      <alignment vertical="center" shrinkToFit="1"/>
    </xf>
    <xf numFmtId="176" fontId="24" fillId="7" borderId="0" xfId="0" applyNumberFormat="1" applyFont="1" applyFill="1" applyAlignment="1">
      <alignment vertical="center" shrinkToFit="1"/>
    </xf>
    <xf numFmtId="0" fontId="24" fillId="4" borderId="33" xfId="4" applyFont="1" applyFill="1" applyBorder="1" applyAlignment="1">
      <alignment vertical="center" shrinkToFit="1"/>
    </xf>
    <xf numFmtId="176" fontId="24" fillId="4" borderId="31" xfId="0" applyNumberFormat="1" applyFont="1" applyFill="1" applyBorder="1" applyAlignment="1">
      <alignment vertical="center" shrinkToFit="1"/>
    </xf>
    <xf numFmtId="0" fontId="24" fillId="4" borderId="26" xfId="4" applyFont="1" applyFill="1" applyBorder="1" applyAlignment="1">
      <alignment horizontal="left" vertical="center" shrinkToFit="1"/>
    </xf>
    <xf numFmtId="176" fontId="24" fillId="4" borderId="25" xfId="0" applyNumberFormat="1" applyFont="1" applyFill="1" applyBorder="1" applyAlignment="1">
      <alignment vertical="center" shrinkToFit="1"/>
    </xf>
    <xf numFmtId="0" fontId="24" fillId="4" borderId="33" xfId="0" applyFont="1" applyFill="1" applyBorder="1">
      <alignment vertical="center"/>
    </xf>
    <xf numFmtId="0" fontId="24" fillId="4" borderId="26" xfId="0" applyFont="1" applyFill="1" applyBorder="1">
      <alignment vertical="center"/>
    </xf>
    <xf numFmtId="0" fontId="28" fillId="4" borderId="70" xfId="0" applyFont="1" applyFill="1" applyBorder="1" applyAlignment="1">
      <alignment horizontal="right" vertical="center" shrinkToFit="1"/>
    </xf>
    <xf numFmtId="0" fontId="28" fillId="4" borderId="48" xfId="0" applyFont="1" applyFill="1" applyBorder="1" applyAlignment="1">
      <alignment horizontal="left" vertical="center" shrinkToFit="1"/>
    </xf>
    <xf numFmtId="176" fontId="28" fillId="4" borderId="31" xfId="0" applyNumberFormat="1" applyFont="1" applyFill="1" applyBorder="1" applyAlignment="1">
      <alignment vertical="center" shrinkToFit="1"/>
    </xf>
    <xf numFmtId="0" fontId="28" fillId="4" borderId="74" xfId="5" applyFont="1" applyFill="1" applyBorder="1" applyAlignment="1">
      <alignment vertical="center"/>
    </xf>
    <xf numFmtId="0" fontId="28" fillId="4" borderId="50" xfId="5" applyFont="1" applyFill="1" applyBorder="1" applyAlignment="1">
      <alignment horizontal="left" vertical="center"/>
    </xf>
    <xf numFmtId="176" fontId="28" fillId="4" borderId="25" xfId="0" applyNumberFormat="1" applyFont="1" applyFill="1" applyBorder="1" applyAlignment="1">
      <alignment vertical="center" shrinkToFit="1"/>
    </xf>
    <xf numFmtId="0" fontId="28" fillId="4" borderId="70" xfId="0" applyFont="1" applyFill="1" applyBorder="1" applyAlignment="1">
      <alignment vertical="center" shrinkToFit="1"/>
    </xf>
    <xf numFmtId="0" fontId="28" fillId="4" borderId="74" xfId="0" applyFont="1" applyFill="1" applyBorder="1" applyAlignment="1">
      <alignment vertical="center" shrinkToFit="1"/>
    </xf>
    <xf numFmtId="0" fontId="28" fillId="4" borderId="50" xfId="0" applyFont="1" applyFill="1" applyBorder="1" applyAlignment="1">
      <alignment horizontal="left" vertical="center" shrinkToFit="1"/>
    </xf>
    <xf numFmtId="176" fontId="28" fillId="4" borderId="70" xfId="0" applyNumberFormat="1" applyFont="1" applyFill="1" applyBorder="1">
      <alignment vertical="center"/>
    </xf>
    <xf numFmtId="0" fontId="28" fillId="4" borderId="48" xfId="0" applyFont="1" applyFill="1" applyBorder="1" applyAlignment="1">
      <alignment horizontal="left" vertical="center"/>
    </xf>
    <xf numFmtId="176" fontId="30" fillId="4" borderId="31" xfId="0" applyNumberFormat="1" applyFont="1" applyFill="1" applyBorder="1">
      <alignment vertical="center"/>
    </xf>
    <xf numFmtId="176" fontId="28" fillId="4" borderId="74" xfId="0" applyNumberFormat="1" applyFont="1" applyFill="1" applyBorder="1">
      <alignment vertical="center"/>
    </xf>
    <xf numFmtId="0" fontId="28" fillId="4" borderId="50" xfId="0" applyFont="1" applyFill="1" applyBorder="1" applyAlignment="1">
      <alignment horizontal="left" vertical="center"/>
    </xf>
    <xf numFmtId="176" fontId="30" fillId="4" borderId="25" xfId="0" applyNumberFormat="1" applyFont="1" applyFill="1" applyBorder="1">
      <alignment vertical="center"/>
    </xf>
    <xf numFmtId="0" fontId="28" fillId="4" borderId="55" xfId="0" quotePrefix="1" applyFont="1" applyFill="1" applyBorder="1" applyAlignment="1">
      <alignment horizontal="right" vertical="center"/>
    </xf>
    <xf numFmtId="0" fontId="28" fillId="4" borderId="51" xfId="0" applyFont="1" applyFill="1" applyBorder="1">
      <alignment vertical="center"/>
    </xf>
    <xf numFmtId="176" fontId="30" fillId="4" borderId="0" xfId="0" applyNumberFormat="1" applyFont="1" applyFill="1">
      <alignment vertical="center"/>
    </xf>
    <xf numFmtId="176" fontId="28" fillId="4" borderId="50" xfId="0" applyNumberFormat="1" applyFont="1" applyFill="1" applyBorder="1" applyAlignment="1">
      <alignment horizontal="left" vertical="center"/>
    </xf>
    <xf numFmtId="176" fontId="30" fillId="7" borderId="0" xfId="1" applyNumberFormat="1" applyFont="1" applyFill="1" applyBorder="1" applyAlignment="1">
      <alignment vertical="center"/>
    </xf>
    <xf numFmtId="176" fontId="28" fillId="7" borderId="0" xfId="0" applyNumberFormat="1" applyFont="1" applyFill="1" applyAlignment="1">
      <alignment vertical="center" shrinkToFit="1"/>
    </xf>
    <xf numFmtId="0" fontId="24" fillId="7" borderId="55" xfId="6" applyFont="1" applyFill="1" applyBorder="1" applyAlignment="1">
      <alignment vertical="center" shrinkToFit="1"/>
    </xf>
    <xf numFmtId="0" fontId="24" fillId="7" borderId="43" xfId="6" applyFont="1" applyFill="1" applyBorder="1" applyAlignment="1">
      <alignment vertical="center" shrinkToFit="1"/>
    </xf>
    <xf numFmtId="0" fontId="24" fillId="4" borderId="55" xfId="6" applyFont="1" applyFill="1" applyBorder="1" applyAlignment="1">
      <alignment vertical="center" shrinkToFit="1"/>
    </xf>
    <xf numFmtId="0" fontId="24" fillId="4" borderId="43" xfId="6" applyFont="1" applyFill="1" applyBorder="1" applyAlignment="1">
      <alignment vertical="center" shrinkToFit="1"/>
    </xf>
    <xf numFmtId="176" fontId="24" fillId="4" borderId="0" xfId="6" applyNumberFormat="1" applyFont="1" applyFill="1" applyAlignment="1">
      <alignment vertical="center" shrinkToFit="1"/>
    </xf>
    <xf numFmtId="0" fontId="28" fillId="4" borderId="49" xfId="0" applyFont="1" applyFill="1" applyBorder="1" applyAlignment="1">
      <alignment horizontal="left" vertical="center" shrinkToFit="1"/>
    </xf>
    <xf numFmtId="176" fontId="28" fillId="4" borderId="20" xfId="0" applyNumberFormat="1" applyFont="1" applyFill="1" applyBorder="1" applyAlignment="1">
      <alignment vertical="center" shrinkToFit="1"/>
    </xf>
    <xf numFmtId="0" fontId="28" fillId="4" borderId="51" xfId="0" applyFont="1" applyFill="1" applyBorder="1" applyAlignment="1">
      <alignment horizontal="left" vertical="center" shrinkToFit="1"/>
    </xf>
    <xf numFmtId="176" fontId="28" fillId="4" borderId="0" xfId="0" applyNumberFormat="1" applyFont="1" applyFill="1" applyAlignment="1">
      <alignment vertical="center" shrinkToFit="1"/>
    </xf>
    <xf numFmtId="0" fontId="28" fillId="4" borderId="55" xfId="0" quotePrefix="1" applyFont="1" applyFill="1" applyBorder="1" applyAlignment="1">
      <alignment horizontal="right" vertical="center" shrinkToFit="1"/>
    </xf>
    <xf numFmtId="0" fontId="28" fillId="4" borderId="51" xfId="0" applyFont="1" applyFill="1" applyBorder="1" applyAlignment="1">
      <alignment vertical="center" shrinkToFit="1"/>
    </xf>
    <xf numFmtId="176" fontId="28" fillId="4" borderId="55" xfId="0" quotePrefix="1" applyNumberFormat="1" applyFont="1" applyFill="1" applyBorder="1" applyAlignment="1">
      <alignment horizontal="right" vertical="center"/>
    </xf>
    <xf numFmtId="176" fontId="28" fillId="4" borderId="51" xfId="0" applyNumberFormat="1" applyFont="1" applyFill="1" applyBorder="1">
      <alignment vertical="center"/>
    </xf>
    <xf numFmtId="176" fontId="30" fillId="4" borderId="20" xfId="0" applyNumberFormat="1" applyFont="1" applyFill="1" applyBorder="1">
      <alignment vertical="center"/>
    </xf>
    <xf numFmtId="176" fontId="28" fillId="4" borderId="55" xfId="1" quotePrefix="1" applyNumberFormat="1" applyFont="1" applyFill="1" applyBorder="1" applyAlignment="1">
      <alignment horizontal="right" vertical="center"/>
    </xf>
    <xf numFmtId="176" fontId="28" fillId="4" borderId="51" xfId="1" applyNumberFormat="1" applyFont="1" applyFill="1" applyBorder="1" applyAlignment="1">
      <alignment vertical="center"/>
    </xf>
    <xf numFmtId="176" fontId="30" fillId="4" borderId="0" xfId="1" applyNumberFormat="1" applyFont="1" applyFill="1" applyBorder="1" applyAlignment="1">
      <alignment vertical="center"/>
    </xf>
    <xf numFmtId="38" fontId="24" fillId="0" borderId="0" xfId="1" applyFont="1" applyFill="1" applyBorder="1" applyAlignment="1">
      <alignment vertical="center"/>
    </xf>
    <xf numFmtId="0" fontId="32" fillId="5" borderId="0" xfId="0" applyFont="1" applyFill="1">
      <alignment vertical="center"/>
    </xf>
    <xf numFmtId="0" fontId="32" fillId="5" borderId="15" xfId="0" applyFont="1" applyFill="1" applyBorder="1" applyAlignment="1">
      <alignment horizontal="center" vertical="center"/>
    </xf>
    <xf numFmtId="0" fontId="33" fillId="5" borderId="0" xfId="0" applyFont="1" applyFill="1">
      <alignment vertical="center"/>
    </xf>
    <xf numFmtId="0" fontId="35" fillId="5" borderId="0" xfId="0" applyFont="1" applyFill="1">
      <alignment vertical="center"/>
    </xf>
    <xf numFmtId="0" fontId="35" fillId="0" borderId="0" xfId="0" applyFont="1">
      <alignment vertical="center"/>
    </xf>
    <xf numFmtId="58" fontId="32" fillId="5" borderId="0" xfId="0" applyNumberFormat="1" applyFont="1" applyFill="1" applyAlignment="1">
      <alignment horizontal="right" vertical="center"/>
    </xf>
    <xf numFmtId="0" fontId="32" fillId="5" borderId="37" xfId="0" applyFont="1" applyFill="1" applyBorder="1" applyAlignment="1">
      <alignment horizontal="center" vertical="center"/>
    </xf>
    <xf numFmtId="0" fontId="32" fillId="5" borderId="15" xfId="0" applyFont="1" applyFill="1" applyBorder="1">
      <alignment vertical="center"/>
    </xf>
    <xf numFmtId="0" fontId="32" fillId="0" borderId="43" xfId="0" applyFont="1" applyBorder="1" applyAlignment="1">
      <alignment horizontal="center" vertical="center"/>
    </xf>
    <xf numFmtId="0" fontId="32" fillId="5" borderId="32" xfId="0" applyFont="1" applyFill="1" applyBorder="1">
      <alignment vertical="center"/>
    </xf>
    <xf numFmtId="0" fontId="35" fillId="0" borderId="21" xfId="0" applyFont="1" applyBorder="1">
      <alignment vertical="center"/>
    </xf>
    <xf numFmtId="0" fontId="35" fillId="0" borderId="15" xfId="0" applyFont="1" applyBorder="1">
      <alignment vertical="center"/>
    </xf>
    <xf numFmtId="0" fontId="35" fillId="0" borderId="37" xfId="0" applyFont="1" applyBorder="1">
      <alignment vertical="center"/>
    </xf>
    <xf numFmtId="0" fontId="35" fillId="0" borderId="36" xfId="0" applyFont="1" applyBorder="1">
      <alignment vertical="center"/>
    </xf>
    <xf numFmtId="0" fontId="32" fillId="5" borderId="31" xfId="0" applyFont="1" applyFill="1" applyBorder="1" applyAlignment="1">
      <alignment horizontal="center" vertical="center"/>
    </xf>
    <xf numFmtId="14" fontId="35" fillId="4" borderId="0" xfId="0" applyNumberFormat="1" applyFont="1" applyFill="1">
      <alignment vertical="center"/>
    </xf>
    <xf numFmtId="0" fontId="32" fillId="5" borderId="21" xfId="0" applyFont="1" applyFill="1" applyBorder="1" applyAlignment="1">
      <alignment horizontal="center" vertical="center"/>
    </xf>
    <xf numFmtId="0" fontId="32" fillId="0" borderId="45" xfId="0" applyFont="1" applyBorder="1" applyAlignment="1">
      <alignment horizontal="center" vertical="center"/>
    </xf>
    <xf numFmtId="0" fontId="32" fillId="0" borderId="38" xfId="0" applyFont="1" applyBorder="1" applyAlignment="1">
      <alignment horizontal="center" vertical="center"/>
    </xf>
    <xf numFmtId="38" fontId="24" fillId="0" borderId="0" xfId="2" applyFont="1" applyBorder="1"/>
    <xf numFmtId="182" fontId="24" fillId="0" borderId="0" xfId="9" applyNumberFormat="1" applyFont="1" applyFill="1" applyBorder="1" applyAlignment="1"/>
    <xf numFmtId="49" fontId="24" fillId="0" borderId="0" xfId="0" applyNumberFormat="1" applyFont="1" applyAlignment="1"/>
    <xf numFmtId="176" fontId="24" fillId="0" borderId="0" xfId="0" applyNumberFormat="1" applyFont="1" applyAlignment="1"/>
    <xf numFmtId="181" fontId="24" fillId="0" borderId="0" xfId="0" applyNumberFormat="1" applyFont="1" applyAlignment="1"/>
    <xf numFmtId="176" fontId="24" fillId="0" borderId="29" xfId="7" applyNumberFormat="1" applyFont="1" applyBorder="1" applyAlignment="1" applyProtection="1">
      <alignment vertical="center"/>
      <protection locked="0"/>
    </xf>
    <xf numFmtId="176" fontId="24" fillId="0" borderId="29" xfId="7" applyNumberFormat="1" applyFont="1" applyBorder="1" applyAlignment="1" applyProtection="1">
      <alignment vertical="center" shrinkToFit="1"/>
      <protection locked="0"/>
    </xf>
    <xf numFmtId="0" fontId="28" fillId="0" borderId="29" xfId="6" applyFont="1" applyBorder="1" applyAlignment="1">
      <alignment shrinkToFit="1"/>
    </xf>
    <xf numFmtId="0" fontId="28" fillId="0" borderId="29" xfId="6" applyFont="1" applyBorder="1" applyAlignment="1">
      <alignment vertical="center" shrinkToFit="1"/>
    </xf>
    <xf numFmtId="0" fontId="28" fillId="0" borderId="29" xfId="0" applyFont="1" applyBorder="1">
      <alignment vertical="center"/>
    </xf>
    <xf numFmtId="0" fontId="28" fillId="0" borderId="28" xfId="6" applyFont="1" applyBorder="1" applyAlignment="1">
      <alignment shrinkToFit="1"/>
    </xf>
    <xf numFmtId="176" fontId="24" fillId="0" borderId="45" xfId="6" applyNumberFormat="1" applyFont="1" applyBorder="1" applyAlignment="1">
      <alignment vertical="center" shrinkToFit="1"/>
    </xf>
    <xf numFmtId="176" fontId="24" fillId="0" borderId="43" xfId="6" applyNumberFormat="1" applyFont="1" applyBorder="1" applyAlignment="1">
      <alignment vertical="center" shrinkToFit="1"/>
    </xf>
    <xf numFmtId="176" fontId="24" fillId="0" borderId="38" xfId="6" applyNumberFormat="1" applyFont="1" applyBorder="1" applyAlignment="1">
      <alignment vertical="center" shrinkToFit="1"/>
    </xf>
    <xf numFmtId="0" fontId="28" fillId="0" borderId="5" xfId="6" applyFont="1" applyBorder="1" applyAlignment="1">
      <alignment shrinkToFit="1"/>
    </xf>
    <xf numFmtId="176" fontId="24" fillId="0" borderId="14" xfId="6" applyNumberFormat="1" applyFont="1" applyBorder="1" applyAlignment="1">
      <alignment vertical="center" shrinkToFit="1"/>
    </xf>
    <xf numFmtId="176" fontId="24" fillId="0" borderId="42" xfId="6" applyNumberFormat="1" applyFont="1" applyBorder="1" applyAlignment="1">
      <alignment vertical="center" shrinkToFit="1"/>
    </xf>
    <xf numFmtId="176" fontId="24" fillId="0" borderId="7" xfId="6" applyNumberFormat="1" applyFont="1" applyBorder="1" applyAlignment="1">
      <alignment vertical="center" shrinkToFit="1"/>
    </xf>
    <xf numFmtId="176" fontId="24" fillId="0" borderId="28" xfId="7" applyNumberFormat="1" applyFont="1" applyBorder="1" applyAlignment="1" applyProtection="1">
      <alignment vertical="center"/>
      <protection locked="0"/>
    </xf>
    <xf numFmtId="176" fontId="24" fillId="0" borderId="5" xfId="7" applyNumberFormat="1" applyFont="1" applyBorder="1" applyAlignment="1" applyProtection="1">
      <alignment vertical="center"/>
      <protection locked="0"/>
    </xf>
    <xf numFmtId="176" fontId="24" fillId="4" borderId="14" xfId="7" applyNumberFormat="1" applyFont="1" applyFill="1" applyBorder="1" applyAlignment="1">
      <alignment vertical="center" shrinkToFit="1"/>
    </xf>
    <xf numFmtId="176" fontId="24" fillId="4" borderId="7" xfId="7" applyNumberFormat="1" applyFont="1" applyFill="1" applyBorder="1" applyAlignment="1">
      <alignment vertical="center" shrinkToFit="1"/>
    </xf>
    <xf numFmtId="176" fontId="24" fillId="6" borderId="7" xfId="7" applyNumberFormat="1" applyFont="1" applyFill="1" applyBorder="1" applyAlignment="1">
      <alignment vertical="center" shrinkToFit="1"/>
    </xf>
    <xf numFmtId="176" fontId="24" fillId="0" borderId="45" xfId="7" applyNumberFormat="1" applyFont="1" applyBorder="1" applyAlignment="1" applyProtection="1">
      <alignment vertical="center"/>
      <protection locked="0"/>
    </xf>
    <xf numFmtId="176" fontId="24" fillId="0" borderId="43" xfId="7" applyNumberFormat="1" applyFont="1" applyBorder="1" applyAlignment="1" applyProtection="1">
      <alignment vertical="center"/>
      <protection locked="0"/>
    </xf>
    <xf numFmtId="176" fontId="24" fillId="7" borderId="43" xfId="7" applyNumberFormat="1" applyFont="1" applyFill="1" applyBorder="1" applyAlignment="1" applyProtection="1">
      <alignment vertical="center"/>
      <protection locked="0"/>
    </xf>
    <xf numFmtId="176" fontId="24" fillId="4" borderId="9" xfId="7" applyNumberFormat="1" applyFont="1" applyFill="1" applyBorder="1" applyAlignment="1" applyProtection="1">
      <alignment vertical="center"/>
      <protection locked="0"/>
    </xf>
    <xf numFmtId="176" fontId="24" fillId="4" borderId="23" xfId="7" applyNumberFormat="1" applyFont="1" applyFill="1" applyBorder="1" applyAlignment="1">
      <alignment vertical="center"/>
    </xf>
    <xf numFmtId="176" fontId="24" fillId="0" borderId="14" xfId="7" applyNumberFormat="1" applyFont="1" applyBorder="1" applyAlignment="1" applyProtection="1">
      <alignment vertical="center"/>
      <protection locked="0"/>
    </xf>
    <xf numFmtId="176" fontId="24" fillId="0" borderId="42" xfId="7" applyNumberFormat="1" applyFont="1" applyBorder="1" applyAlignment="1" applyProtection="1">
      <alignment vertical="center"/>
      <protection locked="0"/>
    </xf>
    <xf numFmtId="176" fontId="24" fillId="7" borderId="42" xfId="7" applyNumberFormat="1" applyFont="1" applyFill="1" applyBorder="1" applyAlignment="1" applyProtection="1">
      <alignment vertical="center"/>
      <protection locked="0"/>
    </xf>
    <xf numFmtId="176" fontId="24" fillId="4" borderId="13" xfId="7" applyNumberFormat="1" applyFont="1" applyFill="1" applyBorder="1" applyAlignment="1" applyProtection="1">
      <alignment vertical="center"/>
      <protection locked="0"/>
    </xf>
    <xf numFmtId="176" fontId="24" fillId="4" borderId="24" xfId="7" applyNumberFormat="1" applyFont="1" applyFill="1" applyBorder="1" applyAlignment="1">
      <alignment vertical="center"/>
    </xf>
    <xf numFmtId="0" fontId="28" fillId="0" borderId="28" xfId="0" applyFont="1" applyBorder="1">
      <alignment vertical="center"/>
    </xf>
    <xf numFmtId="176" fontId="24" fillId="0" borderId="45" xfId="0" applyNumberFormat="1" applyFont="1" applyBorder="1" applyAlignment="1">
      <alignment vertical="center" shrinkToFit="1"/>
    </xf>
    <xf numFmtId="176" fontId="24" fillId="7" borderId="43" xfId="0" applyNumberFormat="1" applyFont="1" applyFill="1" applyBorder="1" applyAlignment="1">
      <alignment vertical="center" shrinkToFit="1"/>
    </xf>
    <xf numFmtId="176" fontId="24" fillId="0" borderId="43" xfId="0" applyNumberFormat="1" applyFont="1" applyBorder="1" applyAlignment="1">
      <alignment vertical="center" shrinkToFit="1"/>
    </xf>
    <xf numFmtId="176" fontId="24" fillId="4" borderId="9" xfId="0" applyNumberFormat="1" applyFont="1" applyFill="1" applyBorder="1" applyAlignment="1">
      <alignment vertical="center" shrinkToFit="1"/>
    </xf>
    <xf numFmtId="176" fontId="24" fillId="4" borderId="23" xfId="0" applyNumberFormat="1" applyFont="1" applyFill="1" applyBorder="1" applyAlignment="1">
      <alignment vertical="center" shrinkToFit="1"/>
    </xf>
    <xf numFmtId="0" fontId="28" fillId="0" borderId="5" xfId="0" applyFont="1" applyBorder="1">
      <alignment vertical="center"/>
    </xf>
    <xf numFmtId="176" fontId="24" fillId="0" borderId="14" xfId="0" applyNumberFormat="1" applyFont="1" applyBorder="1" applyAlignment="1">
      <alignment vertical="center" shrinkToFit="1"/>
    </xf>
    <xf numFmtId="176" fontId="24" fillId="7" borderId="42" xfId="0" applyNumberFormat="1" applyFont="1" applyFill="1" applyBorder="1" applyAlignment="1">
      <alignment vertical="center" shrinkToFit="1"/>
    </xf>
    <xf numFmtId="176" fontId="24" fillId="0" borderId="42" xfId="0" applyNumberFormat="1" applyFont="1" applyBorder="1" applyAlignment="1">
      <alignment vertical="center" shrinkToFit="1"/>
    </xf>
    <xf numFmtId="176" fontId="24" fillId="4" borderId="13" xfId="0" applyNumberFormat="1" applyFont="1" applyFill="1" applyBorder="1" applyAlignment="1">
      <alignment vertical="center" shrinkToFit="1"/>
    </xf>
    <xf numFmtId="176" fontId="24" fillId="4" borderId="24" xfId="0" applyNumberFormat="1" applyFont="1" applyFill="1" applyBorder="1" applyAlignment="1">
      <alignment vertical="center" shrinkToFit="1"/>
    </xf>
    <xf numFmtId="176" fontId="28" fillId="4" borderId="45" xfId="0" applyNumberFormat="1" applyFont="1" applyFill="1" applyBorder="1" applyAlignment="1">
      <alignment vertical="center" shrinkToFit="1"/>
    </xf>
    <xf numFmtId="176" fontId="28" fillId="0" borderId="43" xfId="0" applyNumberFormat="1" applyFont="1" applyBorder="1" applyAlignment="1">
      <alignment vertical="center" shrinkToFit="1"/>
    </xf>
    <xf numFmtId="176" fontId="28" fillId="4" borderId="9" xfId="0" applyNumberFormat="1" applyFont="1" applyFill="1" applyBorder="1" applyAlignment="1">
      <alignment vertical="center" shrinkToFit="1"/>
    </xf>
    <xf numFmtId="176" fontId="28" fillId="4" borderId="43" xfId="0" applyNumberFormat="1" applyFont="1" applyFill="1" applyBorder="1" applyAlignment="1">
      <alignment vertical="center" shrinkToFit="1"/>
    </xf>
    <xf numFmtId="176" fontId="28" fillId="4" borderId="23" xfId="0" applyNumberFormat="1" applyFont="1" applyFill="1" applyBorder="1" applyAlignment="1">
      <alignment vertical="center" shrinkToFit="1"/>
    </xf>
    <xf numFmtId="176" fontId="28" fillId="4" borderId="14" xfId="0" applyNumberFormat="1" applyFont="1" applyFill="1" applyBorder="1" applyAlignment="1">
      <alignment vertical="center" shrinkToFit="1"/>
    </xf>
    <xf numFmtId="176" fontId="28" fillId="0" borderId="42" xfId="0" applyNumberFormat="1" applyFont="1" applyBorder="1" applyAlignment="1">
      <alignment vertical="center" shrinkToFit="1"/>
    </xf>
    <xf numFmtId="176" fontId="28" fillId="4" borderId="13" xfId="0" applyNumberFormat="1" applyFont="1" applyFill="1" applyBorder="1" applyAlignment="1">
      <alignment vertical="center" shrinkToFit="1"/>
    </xf>
    <xf numFmtId="176" fontId="28" fillId="4" borderId="42" xfId="0" applyNumberFormat="1" applyFont="1" applyFill="1" applyBorder="1" applyAlignment="1">
      <alignment vertical="center" shrinkToFit="1"/>
    </xf>
    <xf numFmtId="176" fontId="28" fillId="4" borderId="24" xfId="0" applyNumberFormat="1" applyFont="1" applyFill="1" applyBorder="1" applyAlignment="1">
      <alignment vertical="center" shrinkToFit="1"/>
    </xf>
    <xf numFmtId="176" fontId="24" fillId="0" borderId="28" xfId="7" applyNumberFormat="1" applyFont="1" applyBorder="1" applyAlignment="1" applyProtection="1">
      <alignment vertical="center" shrinkToFit="1"/>
      <protection locked="0"/>
    </xf>
    <xf numFmtId="176" fontId="24" fillId="0" borderId="5" xfId="7" applyNumberFormat="1" applyFont="1" applyBorder="1" applyAlignment="1" applyProtection="1">
      <alignment vertical="center" shrinkToFit="1"/>
      <protection locked="0"/>
    </xf>
    <xf numFmtId="176" fontId="30" fillId="4" borderId="45" xfId="0" applyNumberFormat="1" applyFont="1" applyFill="1" applyBorder="1">
      <alignment vertical="center"/>
    </xf>
    <xf numFmtId="176" fontId="30" fillId="0" borderId="43" xfId="0" applyNumberFormat="1" applyFont="1" applyBorder="1">
      <alignment vertical="center"/>
    </xf>
    <xf numFmtId="176" fontId="30" fillId="4" borderId="9" xfId="0" applyNumberFormat="1" applyFont="1" applyFill="1" applyBorder="1">
      <alignment vertical="center"/>
    </xf>
    <xf numFmtId="176" fontId="30" fillId="4" borderId="43" xfId="0" applyNumberFormat="1" applyFont="1" applyFill="1" applyBorder="1">
      <alignment vertical="center"/>
    </xf>
    <xf numFmtId="176" fontId="30" fillId="4" borderId="23" xfId="0" applyNumberFormat="1" applyFont="1" applyFill="1" applyBorder="1">
      <alignment vertical="center"/>
    </xf>
    <xf numFmtId="176" fontId="30" fillId="4" borderId="14" xfId="0" applyNumberFormat="1" applyFont="1" applyFill="1" applyBorder="1">
      <alignment vertical="center"/>
    </xf>
    <xf numFmtId="176" fontId="30" fillId="0" borderId="42" xfId="0" applyNumberFormat="1" applyFont="1" applyBorder="1">
      <alignment vertical="center"/>
    </xf>
    <xf numFmtId="176" fontId="30" fillId="4" borderId="13" xfId="0" applyNumberFormat="1" applyFont="1" applyFill="1" applyBorder="1">
      <alignment vertical="center"/>
    </xf>
    <xf numFmtId="176" fontId="30" fillId="4" borderId="42" xfId="0" applyNumberFormat="1" applyFont="1" applyFill="1" applyBorder="1">
      <alignment vertical="center"/>
    </xf>
    <xf numFmtId="176" fontId="30" fillId="4" borderId="24" xfId="0" applyNumberFormat="1" applyFont="1" applyFill="1" applyBorder="1">
      <alignment vertical="center"/>
    </xf>
    <xf numFmtId="176" fontId="30" fillId="4" borderId="43" xfId="1" applyNumberFormat="1" applyFont="1" applyFill="1" applyBorder="1" applyAlignment="1">
      <alignment vertical="center"/>
    </xf>
    <xf numFmtId="176" fontId="30" fillId="0" borderId="43" xfId="1" applyNumberFormat="1" applyFont="1" applyFill="1" applyBorder="1" applyAlignment="1">
      <alignment vertical="center"/>
    </xf>
    <xf numFmtId="176" fontId="30" fillId="0" borderId="9" xfId="1" applyNumberFormat="1" applyFont="1" applyFill="1" applyBorder="1" applyAlignment="1">
      <alignment vertical="center"/>
    </xf>
    <xf numFmtId="176" fontId="30" fillId="0" borderId="45" xfId="1" applyNumberFormat="1" applyFont="1" applyFill="1" applyBorder="1" applyAlignment="1">
      <alignment vertical="center"/>
    </xf>
    <xf numFmtId="176" fontId="30" fillId="4" borderId="42" xfId="1" applyNumberFormat="1" applyFont="1" applyFill="1" applyBorder="1" applyAlignment="1">
      <alignment vertical="center"/>
    </xf>
    <xf numFmtId="176" fontId="30" fillId="0" borderId="42" xfId="1" applyNumberFormat="1" applyFont="1" applyFill="1" applyBorder="1" applyAlignment="1">
      <alignment vertical="center"/>
    </xf>
    <xf numFmtId="176" fontId="30" fillId="0" borderId="13" xfId="1" applyNumberFormat="1" applyFont="1" applyFill="1" applyBorder="1" applyAlignment="1">
      <alignment vertical="center"/>
    </xf>
    <xf numFmtId="176" fontId="30" fillId="0" borderId="14" xfId="1" applyNumberFormat="1" applyFont="1" applyFill="1" applyBorder="1" applyAlignment="1">
      <alignment vertical="center"/>
    </xf>
    <xf numFmtId="0" fontId="28" fillId="0" borderId="28" xfId="6" applyFont="1" applyBorder="1" applyAlignment="1">
      <alignment vertical="center" shrinkToFit="1"/>
    </xf>
    <xf numFmtId="0" fontId="28" fillId="0" borderId="5" xfId="6" applyFont="1" applyBorder="1" applyAlignment="1">
      <alignment vertical="center" shrinkToFit="1"/>
    </xf>
    <xf numFmtId="176" fontId="24" fillId="4" borderId="43" xfId="6" applyNumberFormat="1" applyFont="1" applyFill="1" applyBorder="1" applyAlignment="1">
      <alignment vertical="center" shrinkToFit="1"/>
    </xf>
    <xf numFmtId="176" fontId="24" fillId="0" borderId="9" xfId="6" applyNumberFormat="1" applyFont="1" applyBorder="1" applyAlignment="1">
      <alignment vertical="center" shrinkToFit="1"/>
    </xf>
    <xf numFmtId="176" fontId="24" fillId="0" borderId="23" xfId="6" applyNumberFormat="1" applyFont="1" applyBorder="1" applyAlignment="1">
      <alignment vertical="center" shrinkToFit="1"/>
    </xf>
    <xf numFmtId="176" fontId="24" fillId="4" borderId="42" xfId="6" applyNumberFormat="1" applyFont="1" applyFill="1" applyBorder="1" applyAlignment="1">
      <alignment vertical="center" shrinkToFit="1"/>
    </xf>
    <xf numFmtId="176" fontId="24" fillId="0" borderId="13" xfId="6" applyNumberFormat="1" applyFont="1" applyBorder="1" applyAlignment="1">
      <alignment vertical="center" shrinkToFit="1"/>
    </xf>
    <xf numFmtId="176" fontId="24" fillId="0" borderId="24" xfId="6" applyNumberFormat="1" applyFont="1" applyBorder="1" applyAlignment="1">
      <alignment vertical="center" shrinkToFit="1"/>
    </xf>
    <xf numFmtId="0" fontId="24" fillId="5" borderId="0" xfId="0" applyFont="1" applyFill="1" applyAlignment="1"/>
    <xf numFmtId="0" fontId="25" fillId="5" borderId="0" xfId="0" applyFont="1" applyFill="1" applyAlignment="1">
      <alignment horizontal="left"/>
    </xf>
    <xf numFmtId="0" fontId="24" fillId="5" borderId="0" xfId="0" applyFont="1" applyFill="1" applyAlignment="1">
      <alignment horizontal="left"/>
    </xf>
    <xf numFmtId="0" fontId="24" fillId="5" borderId="36" xfId="0" applyFont="1" applyFill="1" applyBorder="1" applyAlignment="1"/>
    <xf numFmtId="0" fontId="24" fillId="5" borderId="71" xfId="0" applyFont="1" applyFill="1" applyBorder="1" applyAlignment="1"/>
    <xf numFmtId="0" fontId="24" fillId="5" borderId="20" xfId="0" applyFont="1" applyFill="1" applyBorder="1" applyAlignment="1"/>
    <xf numFmtId="0" fontId="24" fillId="5" borderId="55" xfId="0" applyFont="1" applyFill="1" applyBorder="1" applyAlignment="1"/>
    <xf numFmtId="0" fontId="24" fillId="5" borderId="73" xfId="0" applyFont="1" applyFill="1" applyBorder="1" applyAlignment="1"/>
    <xf numFmtId="0" fontId="24" fillId="5" borderId="43" xfId="0" applyFont="1" applyFill="1" applyBorder="1" applyAlignment="1">
      <alignment horizontal="left"/>
    </xf>
    <xf numFmtId="181" fontId="24" fillId="5" borderId="0" xfId="2" applyNumberFormat="1" applyFont="1" applyFill="1" applyBorder="1"/>
    <xf numFmtId="181" fontId="24" fillId="5" borderId="0" xfId="0" applyNumberFormat="1" applyFont="1" applyFill="1" applyAlignment="1"/>
    <xf numFmtId="38" fontId="24" fillId="5" borderId="0" xfId="0" applyNumberFormat="1" applyFont="1" applyFill="1" applyAlignment="1"/>
    <xf numFmtId="38" fontId="24" fillId="5" borderId="0" xfId="2" applyFont="1" applyFill="1" applyBorder="1"/>
    <xf numFmtId="0" fontId="24" fillId="5" borderId="43" xfId="0" quotePrefix="1" applyFont="1" applyFill="1" applyBorder="1" applyAlignment="1">
      <alignment horizontal="left"/>
    </xf>
    <xf numFmtId="176" fontId="24" fillId="5" borderId="0" xfId="2" applyNumberFormat="1" applyFont="1" applyFill="1" applyBorder="1"/>
    <xf numFmtId="183" fontId="24" fillId="5" borderId="0" xfId="2" applyNumberFormat="1" applyFont="1" applyFill="1" applyBorder="1"/>
    <xf numFmtId="3" fontId="27" fillId="5" borderId="0" xfId="2" applyNumberFormat="1" applyFont="1" applyFill="1" applyBorder="1"/>
    <xf numFmtId="176" fontId="27" fillId="5" borderId="0" xfId="2" applyNumberFormat="1" applyFont="1" applyFill="1" applyBorder="1"/>
    <xf numFmtId="38" fontId="24" fillId="5" borderId="20" xfId="2" applyFont="1" applyFill="1" applyBorder="1"/>
    <xf numFmtId="0" fontId="24" fillId="5" borderId="7" xfId="0" applyFont="1" applyFill="1" applyBorder="1" applyAlignment="1">
      <alignment horizontal="left"/>
    </xf>
    <xf numFmtId="38" fontId="24" fillId="5" borderId="36" xfId="2" applyFont="1" applyFill="1" applyBorder="1"/>
    <xf numFmtId="38" fontId="24" fillId="5" borderId="0" xfId="2" applyFont="1" applyFill="1"/>
    <xf numFmtId="0" fontId="24" fillId="5" borderId="9" xfId="0" applyFont="1" applyFill="1" applyBorder="1" applyAlignment="1"/>
    <xf numFmtId="38" fontId="24" fillId="5" borderId="31" xfId="0" applyNumberFormat="1" applyFont="1" applyFill="1" applyBorder="1" applyAlignment="1"/>
    <xf numFmtId="0" fontId="24" fillId="5" borderId="43" xfId="0" applyFont="1" applyFill="1" applyBorder="1" applyAlignment="1"/>
    <xf numFmtId="9" fontId="24" fillId="5" borderId="0" xfId="9" applyFont="1" applyFill="1" applyAlignment="1"/>
    <xf numFmtId="0" fontId="24" fillId="5" borderId="45" xfId="0" applyFont="1" applyFill="1" applyBorder="1" applyAlignment="1">
      <alignment horizontal="left"/>
    </xf>
    <xf numFmtId="38" fontId="24" fillId="5" borderId="20" xfId="0" applyNumberFormat="1" applyFont="1" applyFill="1" applyBorder="1" applyAlignment="1"/>
    <xf numFmtId="184" fontId="24" fillId="5" borderId="0" xfId="0" applyNumberFormat="1" applyFont="1" applyFill="1" applyAlignment="1"/>
    <xf numFmtId="0" fontId="24" fillId="5" borderId="45" xfId="0" applyFont="1" applyFill="1" applyBorder="1" applyAlignment="1"/>
    <xf numFmtId="0" fontId="24" fillId="5" borderId="38" xfId="0" applyFont="1" applyFill="1" applyBorder="1" applyAlignment="1"/>
    <xf numFmtId="38" fontId="24" fillId="5" borderId="36" xfId="0" applyNumberFormat="1" applyFont="1" applyFill="1" applyBorder="1" applyAlignment="1"/>
    <xf numFmtId="176" fontId="24" fillId="5" borderId="0" xfId="0" applyNumberFormat="1" applyFont="1" applyFill="1" applyAlignment="1"/>
    <xf numFmtId="182" fontId="24" fillId="5" borderId="0" xfId="0" applyNumberFormat="1" applyFont="1" applyFill="1" applyAlignment="1"/>
    <xf numFmtId="0" fontId="24" fillId="4" borderId="0" xfId="7" applyFont="1" applyFill="1" applyAlignment="1">
      <alignment vertical="center"/>
    </xf>
    <xf numFmtId="0" fontId="24" fillId="4" borderId="0" xfId="7" applyFont="1" applyFill="1" applyAlignment="1">
      <alignment vertical="center" shrinkToFit="1"/>
    </xf>
    <xf numFmtId="0" fontId="24" fillId="0" borderId="0" xfId="0" applyFont="1" applyAlignment="1">
      <alignment horizontal="left"/>
    </xf>
    <xf numFmtId="0" fontId="24" fillId="5" borderId="14" xfId="0" quotePrefix="1" applyFont="1" applyFill="1" applyBorder="1" applyAlignment="1">
      <alignment horizontal="left"/>
    </xf>
    <xf numFmtId="0" fontId="24" fillId="5" borderId="43" xfId="0" applyFont="1" applyFill="1" applyBorder="1" applyAlignment="1" applyProtection="1">
      <alignment horizontal="left"/>
      <protection locked="0"/>
    </xf>
    <xf numFmtId="0" fontId="24" fillId="5" borderId="43" xfId="10" quotePrefix="1" applyFont="1" applyFill="1" applyBorder="1" applyAlignment="1" applyProtection="1">
      <alignment horizontal="left"/>
    </xf>
    <xf numFmtId="0" fontId="24" fillId="5" borderId="43" xfId="10" applyFont="1" applyFill="1" applyBorder="1" applyAlignment="1" applyProtection="1">
      <alignment horizontal="left"/>
    </xf>
    <xf numFmtId="0" fontId="24" fillId="6" borderId="35" xfId="7" applyFont="1" applyFill="1" applyBorder="1" applyAlignment="1">
      <alignment vertical="center"/>
    </xf>
    <xf numFmtId="0" fontId="24" fillId="7" borderId="41" xfId="7" applyFont="1" applyFill="1" applyBorder="1" applyAlignment="1">
      <alignment vertical="center" shrinkToFit="1"/>
    </xf>
    <xf numFmtId="0" fontId="24" fillId="0" borderId="22" xfId="7" applyFont="1" applyBorder="1" applyAlignment="1">
      <alignment vertical="center" shrinkToFit="1"/>
    </xf>
    <xf numFmtId="0" fontId="24" fillId="7" borderId="40" xfId="0" applyFont="1" applyFill="1" applyBorder="1">
      <alignment vertical="center"/>
    </xf>
    <xf numFmtId="0" fontId="25" fillId="0" borderId="0" xfId="0" applyFont="1">
      <alignment vertical="center"/>
    </xf>
    <xf numFmtId="14" fontId="24" fillId="4" borderId="0" xfId="0" applyNumberFormat="1" applyFont="1" applyFill="1">
      <alignment vertical="center"/>
    </xf>
    <xf numFmtId="0" fontId="24" fillId="0" borderId="21" xfId="0" applyFont="1" applyBorder="1">
      <alignment vertical="center"/>
    </xf>
    <xf numFmtId="0" fontId="24" fillId="0" borderId="45" xfId="0" applyFont="1" applyBorder="1">
      <alignment vertical="center"/>
    </xf>
    <xf numFmtId="38" fontId="37" fillId="0" borderId="45" xfId="1" applyFont="1" applyBorder="1">
      <alignment vertical="center"/>
    </xf>
    <xf numFmtId="180" fontId="37" fillId="0" borderId="14" xfId="1" applyNumberFormat="1" applyFont="1" applyFill="1" applyBorder="1" applyAlignment="1">
      <alignment horizontal="center" vertical="top" wrapText="1"/>
    </xf>
    <xf numFmtId="0" fontId="37" fillId="0" borderId="45" xfId="0" applyFont="1" applyBorder="1" applyAlignment="1">
      <alignment horizontal="center" vertical="center"/>
    </xf>
    <xf numFmtId="0" fontId="24" fillId="0" borderId="15" xfId="0" applyFont="1" applyBorder="1">
      <alignment vertical="center"/>
    </xf>
    <xf numFmtId="0" fontId="24" fillId="0" borderId="43" xfId="0" applyFont="1" applyBorder="1">
      <alignment vertical="center"/>
    </xf>
    <xf numFmtId="38" fontId="37" fillId="0" borderId="0" xfId="1" applyFont="1" applyBorder="1" applyAlignment="1">
      <alignment horizontal="center" vertical="center"/>
    </xf>
    <xf numFmtId="38" fontId="37" fillId="0" borderId="43" xfId="1" applyFont="1" applyBorder="1" applyAlignment="1">
      <alignment horizontal="center" vertical="center"/>
    </xf>
    <xf numFmtId="38" fontId="37" fillId="4" borderId="14" xfId="1" applyFont="1" applyFill="1" applyBorder="1">
      <alignment vertical="center"/>
    </xf>
    <xf numFmtId="0" fontId="24" fillId="0" borderId="42" xfId="0" applyFont="1" applyBorder="1">
      <alignment vertical="center"/>
    </xf>
    <xf numFmtId="0" fontId="37" fillId="0" borderId="38" xfId="0" applyFont="1" applyBorder="1">
      <alignment vertical="center"/>
    </xf>
    <xf numFmtId="176" fontId="24" fillId="0" borderId="0" xfId="1" applyNumberFormat="1" applyFont="1" applyBorder="1">
      <alignment vertical="center"/>
    </xf>
    <xf numFmtId="176" fontId="24" fillId="0" borderId="15" xfId="1" applyNumberFormat="1" applyFont="1" applyBorder="1">
      <alignment vertical="center"/>
    </xf>
    <xf numFmtId="176" fontId="24" fillId="0" borderId="43" xfId="1" applyNumberFormat="1" applyFont="1" applyBorder="1">
      <alignment vertical="center"/>
    </xf>
    <xf numFmtId="179" fontId="24" fillId="4" borderId="42" xfId="1" applyNumberFormat="1" applyFont="1" applyFill="1" applyBorder="1">
      <alignment vertical="center"/>
    </xf>
    <xf numFmtId="176" fontId="24" fillId="0" borderId="42" xfId="1" applyNumberFormat="1" applyFont="1" applyBorder="1">
      <alignment vertical="center"/>
    </xf>
    <xf numFmtId="38" fontId="26" fillId="0" borderId="43" xfId="1" applyFont="1" applyBorder="1">
      <alignment vertical="center"/>
    </xf>
    <xf numFmtId="0" fontId="26" fillId="0" borderId="43" xfId="0" applyFont="1" applyBorder="1">
      <alignment vertical="center"/>
    </xf>
    <xf numFmtId="0" fontId="24" fillId="0" borderId="20" xfId="0" applyFont="1" applyBorder="1">
      <alignment vertical="center"/>
    </xf>
    <xf numFmtId="176" fontId="24" fillId="0" borderId="14" xfId="1" applyNumberFormat="1" applyFont="1" applyBorder="1">
      <alignment vertical="center"/>
    </xf>
    <xf numFmtId="176" fontId="24" fillId="0" borderId="20" xfId="1" applyNumberFormat="1" applyFont="1" applyBorder="1">
      <alignment vertical="center"/>
    </xf>
    <xf numFmtId="179" fontId="24" fillId="4" borderId="20" xfId="1" applyNumberFormat="1" applyFont="1" applyFill="1" applyBorder="1">
      <alignment vertical="center"/>
    </xf>
    <xf numFmtId="0" fontId="24" fillId="0" borderId="37" xfId="0" applyFont="1" applyBorder="1">
      <alignment vertical="center"/>
    </xf>
    <xf numFmtId="0" fontId="24" fillId="0" borderId="36" xfId="0" applyFont="1" applyBorder="1">
      <alignment vertical="center"/>
    </xf>
    <xf numFmtId="176" fontId="24" fillId="0" borderId="7" xfId="1" applyNumberFormat="1" applyFont="1" applyBorder="1">
      <alignment vertical="center"/>
    </xf>
    <xf numFmtId="176" fontId="24" fillId="0" borderId="36" xfId="1" applyNumberFormat="1" applyFont="1" applyBorder="1">
      <alignment vertical="center"/>
    </xf>
    <xf numFmtId="179" fontId="24" fillId="4" borderId="36" xfId="1" applyNumberFormat="1" applyFont="1" applyFill="1" applyBorder="1">
      <alignment vertical="center"/>
    </xf>
    <xf numFmtId="0" fontId="24" fillId="0" borderId="38" xfId="0" applyFont="1" applyBorder="1">
      <alignment vertical="center"/>
    </xf>
    <xf numFmtId="0" fontId="24" fillId="0" borderId="32" xfId="0" applyFont="1" applyBorder="1">
      <alignment vertical="center"/>
    </xf>
    <xf numFmtId="0" fontId="24" fillId="0" borderId="31" xfId="0" applyFont="1" applyBorder="1">
      <alignment vertical="center"/>
    </xf>
    <xf numFmtId="176" fontId="24" fillId="0" borderId="31" xfId="1" applyNumberFormat="1" applyFont="1" applyBorder="1">
      <alignment vertical="center"/>
    </xf>
    <xf numFmtId="0" fontId="24" fillId="0" borderId="9" xfId="0" applyFont="1" applyBorder="1">
      <alignment vertical="center"/>
    </xf>
    <xf numFmtId="176" fontId="24" fillId="0" borderId="0" xfId="1" applyNumberFormat="1" applyFont="1">
      <alignment vertical="center"/>
    </xf>
    <xf numFmtId="176" fontId="37" fillId="0" borderId="14" xfId="1" applyNumberFormat="1" applyFont="1" applyBorder="1" applyAlignment="1">
      <alignment horizontal="center" vertical="center"/>
    </xf>
    <xf numFmtId="176" fontId="37" fillId="0" borderId="20" xfId="1" applyNumberFormat="1" applyFont="1" applyBorder="1" applyAlignment="1">
      <alignment horizontal="center" vertical="center"/>
    </xf>
    <xf numFmtId="176" fontId="37" fillId="0" borderId="14" xfId="1" applyNumberFormat="1" applyFont="1" applyFill="1" applyBorder="1" applyAlignment="1">
      <alignment horizontal="center" vertical="top" wrapText="1"/>
    </xf>
    <xf numFmtId="176" fontId="37" fillId="0" borderId="7" xfId="1" applyNumberFormat="1" applyFont="1" applyBorder="1" applyAlignment="1">
      <alignment horizontal="center" vertical="center"/>
    </xf>
    <xf numFmtId="176" fontId="37" fillId="0" borderId="36" xfId="1" applyNumberFormat="1" applyFont="1" applyBorder="1" applyAlignment="1">
      <alignment horizontal="center" vertical="center"/>
    </xf>
    <xf numFmtId="176" fontId="37" fillId="0" borderId="37" xfId="1" applyNumberFormat="1" applyFont="1" applyBorder="1" applyAlignment="1">
      <alignment horizontal="center" vertical="center"/>
    </xf>
    <xf numFmtId="176" fontId="37" fillId="4" borderId="13" xfId="1" applyNumberFormat="1" applyFont="1" applyFill="1" applyBorder="1">
      <alignment vertical="center"/>
    </xf>
    <xf numFmtId="176" fontId="24" fillId="0" borderId="7" xfId="0" applyNumberFormat="1" applyFont="1" applyBorder="1">
      <alignment vertical="center"/>
    </xf>
    <xf numFmtId="179" fontId="37" fillId="4" borderId="13" xfId="1" applyNumberFormat="1" applyFont="1" applyFill="1" applyBorder="1">
      <alignment vertical="center"/>
    </xf>
    <xf numFmtId="176" fontId="24" fillId="0" borderId="45" xfId="1" applyNumberFormat="1" applyFont="1" applyBorder="1">
      <alignment vertical="center"/>
    </xf>
    <xf numFmtId="176" fontId="24" fillId="0" borderId="38" xfId="1" applyNumberFormat="1" applyFont="1" applyBorder="1">
      <alignment vertical="center"/>
    </xf>
    <xf numFmtId="0" fontId="24" fillId="4" borderId="43" xfId="0" applyFont="1" applyFill="1" applyBorder="1" applyAlignment="1">
      <alignment horizontal="left"/>
    </xf>
    <xf numFmtId="38" fontId="24" fillId="4" borderId="0" xfId="2" applyFont="1" applyFill="1" applyBorder="1"/>
    <xf numFmtId="176" fontId="24" fillId="4" borderId="42" xfId="1" applyNumberFormat="1" applyFont="1" applyFill="1" applyBorder="1">
      <alignment vertical="center"/>
    </xf>
    <xf numFmtId="176" fontId="24" fillId="4" borderId="14" xfId="1" applyNumberFormat="1" applyFont="1" applyFill="1" applyBorder="1">
      <alignment vertical="center"/>
    </xf>
    <xf numFmtId="176" fontId="24" fillId="4" borderId="7" xfId="1" applyNumberFormat="1" applyFont="1" applyFill="1" applyBorder="1">
      <alignment vertical="center"/>
    </xf>
    <xf numFmtId="38" fontId="37" fillId="0" borderId="20" xfId="1" applyFont="1" applyBorder="1">
      <alignment vertical="center"/>
    </xf>
    <xf numFmtId="38" fontId="37" fillId="0" borderId="14" xfId="1" applyFont="1" applyBorder="1" applyAlignment="1">
      <alignment horizontal="center" vertical="center"/>
    </xf>
    <xf numFmtId="38" fontId="37" fillId="0" borderId="42" xfId="1" applyFont="1" applyBorder="1" applyAlignment="1">
      <alignment horizontal="center" vertical="center"/>
    </xf>
    <xf numFmtId="176" fontId="24" fillId="0" borderId="13" xfId="1" applyNumberFormat="1" applyFont="1" applyBorder="1">
      <alignment vertical="center"/>
    </xf>
    <xf numFmtId="0" fontId="8" fillId="4" borderId="14" xfId="3" applyFill="1" applyBorder="1" applyAlignment="1">
      <alignment horizontal="center" vertical="center" wrapText="1"/>
    </xf>
    <xf numFmtId="0" fontId="38" fillId="0" borderId="0" xfId="3" applyFont="1">
      <alignment vertical="center" wrapText="1"/>
    </xf>
    <xf numFmtId="0" fontId="39" fillId="0" borderId="0" xfId="3" applyFont="1" applyAlignment="1">
      <alignment vertical="center"/>
    </xf>
    <xf numFmtId="0" fontId="38" fillId="0" borderId="0" xfId="3" applyFont="1" applyAlignment="1">
      <alignment horizontal="center" vertical="center" wrapText="1"/>
    </xf>
    <xf numFmtId="0" fontId="40" fillId="0" borderId="0" xfId="3" applyFont="1">
      <alignment vertical="center" wrapText="1"/>
    </xf>
    <xf numFmtId="0" fontId="38" fillId="0" borderId="0" xfId="3" applyFont="1" applyAlignment="1">
      <alignment horizontal="right" vertical="center"/>
    </xf>
    <xf numFmtId="0" fontId="38" fillId="0" borderId="57" xfId="3" applyFont="1" applyBorder="1">
      <alignment vertical="center" wrapText="1"/>
    </xf>
    <xf numFmtId="0" fontId="38" fillId="0" borderId="58" xfId="3" applyFont="1" applyBorder="1">
      <alignment vertical="center" wrapText="1"/>
    </xf>
    <xf numFmtId="0" fontId="38" fillId="0" borderId="59" xfId="3" applyFont="1" applyBorder="1">
      <alignment vertical="center" wrapText="1"/>
    </xf>
    <xf numFmtId="0" fontId="38" fillId="0" borderId="0" xfId="3" applyFont="1" applyAlignment="1">
      <alignment wrapText="1"/>
    </xf>
    <xf numFmtId="0" fontId="38" fillId="0" borderId="5" xfId="3" applyFont="1" applyBorder="1" applyAlignment="1">
      <alignment horizontal="centerContinuous" vertical="center"/>
    </xf>
    <xf numFmtId="0" fontId="38" fillId="0" borderId="5" xfId="3" applyFont="1" applyBorder="1" applyAlignment="1">
      <alignment horizontal="centerContinuous"/>
    </xf>
    <xf numFmtId="0" fontId="38" fillId="0" borderId="12" xfId="3" applyFont="1" applyBorder="1" applyAlignment="1">
      <alignment horizontal="centerContinuous"/>
    </xf>
    <xf numFmtId="0" fontId="38" fillId="0" borderId="6" xfId="3" applyFont="1" applyBorder="1" applyAlignment="1">
      <alignment horizontal="centerContinuous"/>
    </xf>
    <xf numFmtId="0" fontId="38" fillId="0" borderId="0" xfId="3" applyFont="1" applyAlignment="1">
      <alignment vertical="center"/>
    </xf>
    <xf numFmtId="0" fontId="38" fillId="0" borderId="51" xfId="3" applyFont="1" applyBorder="1">
      <alignment vertical="center" wrapText="1"/>
    </xf>
    <xf numFmtId="0" fontId="38" fillId="4" borderId="13" xfId="3" applyFont="1" applyFill="1" applyBorder="1" applyAlignment="1">
      <alignment horizontal="centerContinuous" vertical="center" wrapText="1"/>
    </xf>
    <xf numFmtId="0" fontId="38" fillId="0" borderId="0" xfId="3" applyFont="1" applyAlignment="1">
      <alignment horizontal="center" vertical="top" wrapText="1"/>
    </xf>
    <xf numFmtId="0" fontId="38" fillId="0" borderId="0" xfId="3" applyFont="1" applyAlignment="1">
      <alignment vertical="top"/>
    </xf>
    <xf numFmtId="0" fontId="38" fillId="0" borderId="0" xfId="3" applyFont="1" applyAlignment="1">
      <alignment vertical="top" wrapText="1"/>
    </xf>
    <xf numFmtId="0" fontId="38" fillId="0" borderId="14" xfId="3" applyFont="1" applyBorder="1" applyAlignment="1">
      <alignment horizontal="center" vertical="center" wrapText="1"/>
    </xf>
    <xf numFmtId="0" fontId="38" fillId="0" borderId="14" xfId="3" applyFont="1" applyBorder="1" applyAlignment="1">
      <alignment horizontal="center" vertical="center" textRotation="255" wrapText="1"/>
    </xf>
    <xf numFmtId="0" fontId="38" fillId="0" borderId="44" xfId="3" applyFont="1" applyBorder="1" applyAlignment="1">
      <alignment horizontal="center" vertical="center" wrapText="1"/>
    </xf>
    <xf numFmtId="0" fontId="38" fillId="0" borderId="60" xfId="3" applyFont="1" applyBorder="1">
      <alignment vertical="center" wrapText="1"/>
    </xf>
    <xf numFmtId="0" fontId="38" fillId="0" borderId="39" xfId="3" applyFont="1" applyBorder="1">
      <alignment vertical="center" wrapText="1"/>
    </xf>
    <xf numFmtId="0" fontId="38" fillId="0" borderId="61" xfId="3" applyFont="1" applyBorder="1">
      <alignment vertical="center" wrapText="1"/>
    </xf>
    <xf numFmtId="0" fontId="38" fillId="0" borderId="22" xfId="3" applyFont="1" applyBorder="1" applyAlignment="1">
      <alignment horizontal="center" vertical="center" wrapText="1"/>
    </xf>
    <xf numFmtId="0" fontId="38" fillId="0" borderId="24" xfId="3" applyFont="1" applyBorder="1" applyAlignment="1">
      <alignment horizontal="center" vertical="center" wrapText="1"/>
    </xf>
    <xf numFmtId="0" fontId="38" fillId="0" borderId="11" xfId="3" applyFont="1" applyBorder="1" applyAlignment="1">
      <alignment horizontal="center" vertical="center" wrapText="1"/>
    </xf>
    <xf numFmtId="0" fontId="38" fillId="0" borderId="65" xfId="3" applyFont="1" applyBorder="1" applyAlignment="1">
      <alignment horizontal="center" vertical="center" wrapText="1"/>
    </xf>
    <xf numFmtId="0" fontId="38" fillId="0" borderId="55" xfId="3" applyFont="1" applyBorder="1">
      <alignment vertical="center" wrapText="1"/>
    </xf>
    <xf numFmtId="0" fontId="38" fillId="0" borderId="0" xfId="3" applyFont="1" applyAlignment="1">
      <alignment horizontal="left" vertical="center"/>
    </xf>
    <xf numFmtId="3" fontId="38" fillId="0" borderId="0" xfId="1" applyNumberFormat="1" applyFont="1" applyBorder="1" applyAlignment="1">
      <alignment vertical="center"/>
    </xf>
    <xf numFmtId="0" fontId="38" fillId="0" borderId="6" xfId="3" applyFont="1" applyBorder="1" applyAlignment="1">
      <alignment horizontal="center" vertical="center" wrapText="1"/>
    </xf>
    <xf numFmtId="176" fontId="38" fillId="4" borderId="12" xfId="1" applyNumberFormat="1" applyFont="1" applyFill="1" applyBorder="1" applyAlignment="1">
      <alignment vertical="center"/>
    </xf>
    <xf numFmtId="176" fontId="38" fillId="4" borderId="29" xfId="1" applyNumberFormat="1" applyFont="1" applyFill="1" applyBorder="1" applyAlignment="1">
      <alignment vertical="center"/>
    </xf>
    <xf numFmtId="176" fontId="41" fillId="0" borderId="12" xfId="1" applyNumberFormat="1" applyFont="1" applyBorder="1" applyAlignment="1">
      <alignment horizontal="right" vertical="center"/>
    </xf>
    <xf numFmtId="176" fontId="38" fillId="0" borderId="29" xfId="1" applyNumberFormat="1" applyFont="1" applyBorder="1" applyAlignment="1">
      <alignment vertical="center"/>
    </xf>
    <xf numFmtId="176" fontId="38" fillId="0" borderId="12" xfId="1" applyNumberFormat="1" applyFont="1" applyBorder="1" applyAlignment="1">
      <alignment vertical="center"/>
    </xf>
    <xf numFmtId="176" fontId="38" fillId="0" borderId="28" xfId="1" applyNumberFormat="1" applyFont="1" applyBorder="1" applyAlignment="1">
      <alignment vertical="center"/>
    </xf>
    <xf numFmtId="176" fontId="38" fillId="0" borderId="12" xfId="1" applyNumberFormat="1" applyFont="1" applyFill="1" applyBorder="1" applyAlignment="1">
      <alignment vertical="center"/>
    </xf>
    <xf numFmtId="176" fontId="38" fillId="0" borderId="29" xfId="1" applyNumberFormat="1" applyFont="1" applyFill="1" applyBorder="1" applyAlignment="1">
      <alignment vertical="center"/>
    </xf>
    <xf numFmtId="176" fontId="41" fillId="0" borderId="29" xfId="1" applyNumberFormat="1" applyFont="1" applyFill="1" applyBorder="1" applyAlignment="1">
      <alignment vertical="center"/>
    </xf>
    <xf numFmtId="176" fontId="38" fillId="4" borderId="76" xfId="1" applyNumberFormat="1" applyFont="1" applyFill="1" applyBorder="1" applyAlignment="1">
      <alignment vertical="center"/>
    </xf>
    <xf numFmtId="176" fontId="41" fillId="0" borderId="29" xfId="1" applyNumberFormat="1" applyFont="1" applyBorder="1" applyAlignment="1">
      <alignment vertical="center"/>
    </xf>
    <xf numFmtId="176" fontId="38" fillId="0" borderId="0" xfId="1" applyNumberFormat="1" applyFont="1" applyBorder="1" applyAlignment="1">
      <alignment vertical="center"/>
    </xf>
    <xf numFmtId="3" fontId="38" fillId="0" borderId="0" xfId="3" applyNumberFormat="1" applyFont="1">
      <alignment vertical="center" wrapText="1"/>
    </xf>
    <xf numFmtId="0" fontId="38" fillId="0" borderId="10" xfId="3" applyFont="1" applyBorder="1" applyAlignment="1">
      <alignment horizontal="center" vertical="center" wrapText="1"/>
    </xf>
    <xf numFmtId="176" fontId="38" fillId="4" borderId="55" xfId="1" applyNumberFormat="1" applyFont="1" applyFill="1" applyBorder="1" applyAlignment="1">
      <alignment vertical="center"/>
    </xf>
    <xf numFmtId="176" fontId="38" fillId="0" borderId="15" xfId="1" applyNumberFormat="1" applyFont="1" applyBorder="1" applyAlignment="1">
      <alignment vertical="center"/>
    </xf>
    <xf numFmtId="176" fontId="41" fillId="0" borderId="0" xfId="1" applyNumberFormat="1" applyFont="1" applyBorder="1" applyAlignment="1">
      <alignment vertical="center"/>
    </xf>
    <xf numFmtId="176" fontId="38" fillId="0" borderId="43" xfId="1" applyNumberFormat="1" applyFont="1" applyBorder="1" applyAlignment="1">
      <alignment vertical="center"/>
    </xf>
    <xf numFmtId="176" fontId="38" fillId="0" borderId="21" xfId="1" applyNumberFormat="1" applyFont="1" applyBorder="1" applyAlignment="1">
      <alignment vertical="center"/>
    </xf>
    <xf numFmtId="176" fontId="38" fillId="0" borderId="45" xfId="1" applyNumberFormat="1" applyFont="1" applyBorder="1" applyAlignment="1">
      <alignment vertical="center"/>
    </xf>
    <xf numFmtId="176" fontId="38" fillId="0" borderId="51" xfId="3" applyNumberFormat="1" applyFont="1" applyBorder="1">
      <alignment vertical="center" wrapText="1"/>
    </xf>
    <xf numFmtId="176" fontId="38" fillId="0" borderId="40" xfId="1" applyNumberFormat="1" applyFont="1" applyBorder="1" applyAlignment="1">
      <alignment vertical="center"/>
    </xf>
    <xf numFmtId="176" fontId="41" fillId="0" borderId="0" xfId="1" applyNumberFormat="1" applyFont="1" applyBorder="1" applyAlignment="1">
      <alignment horizontal="center" vertical="top"/>
    </xf>
    <xf numFmtId="176" fontId="41" fillId="0" borderId="43" xfId="1" applyNumberFormat="1" applyFont="1" applyBorder="1" applyAlignment="1">
      <alignment horizontal="center" vertical="center"/>
    </xf>
    <xf numFmtId="176" fontId="38" fillId="0" borderId="34" xfId="1" applyNumberFormat="1" applyFont="1" applyBorder="1" applyAlignment="1">
      <alignment vertical="center"/>
    </xf>
    <xf numFmtId="176" fontId="41" fillId="0" borderId="71" xfId="1" applyNumberFormat="1" applyFont="1" applyFill="1" applyBorder="1" applyAlignment="1">
      <alignment horizontal="center" vertical="center"/>
    </xf>
    <xf numFmtId="176" fontId="38" fillId="0" borderId="20" xfId="1" applyNumberFormat="1" applyFont="1" applyBorder="1" applyAlignment="1">
      <alignment vertical="center"/>
    </xf>
    <xf numFmtId="176" fontId="41" fillId="0" borderId="20" xfId="1" applyNumberFormat="1" applyFont="1" applyBorder="1" applyAlignment="1">
      <alignment vertical="center"/>
    </xf>
    <xf numFmtId="176" fontId="38" fillId="4" borderId="21" xfId="1" applyNumberFormat="1" applyFont="1" applyFill="1" applyBorder="1" applyAlignment="1">
      <alignment vertical="center"/>
    </xf>
    <xf numFmtId="176" fontId="38" fillId="4" borderId="20" xfId="1" applyNumberFormat="1" applyFont="1" applyFill="1" applyBorder="1" applyAlignment="1">
      <alignment vertical="center"/>
    </xf>
    <xf numFmtId="176" fontId="38" fillId="0" borderId="49" xfId="3" applyNumberFormat="1" applyFont="1" applyBorder="1">
      <alignment vertical="center" wrapText="1"/>
    </xf>
    <xf numFmtId="176" fontId="38" fillId="0" borderId="46" xfId="1" applyNumberFormat="1" applyFont="1" applyBorder="1" applyAlignment="1">
      <alignment vertical="center"/>
    </xf>
    <xf numFmtId="176" fontId="38" fillId="0" borderId="73" xfId="1" applyNumberFormat="1" applyFont="1" applyFill="1" applyBorder="1" applyAlignment="1">
      <alignment vertical="center"/>
    </xf>
    <xf numFmtId="176" fontId="38" fillId="0" borderId="37" xfId="1" applyNumberFormat="1" applyFont="1" applyBorder="1" applyAlignment="1">
      <alignment vertical="center"/>
    </xf>
    <xf numFmtId="176" fontId="38" fillId="0" borderId="36" xfId="1" applyNumberFormat="1" applyFont="1" applyBorder="1" applyAlignment="1">
      <alignment vertical="center"/>
    </xf>
    <xf numFmtId="176" fontId="38" fillId="0" borderId="36" xfId="1" applyNumberFormat="1" applyFont="1" applyFill="1" applyBorder="1" applyAlignment="1">
      <alignment vertical="center"/>
    </xf>
    <xf numFmtId="176" fontId="38" fillId="0" borderId="37" xfId="1" applyNumberFormat="1" applyFont="1" applyFill="1" applyBorder="1" applyAlignment="1">
      <alignment vertical="center"/>
    </xf>
    <xf numFmtId="176" fontId="38" fillId="0" borderId="38" xfId="1" applyNumberFormat="1" applyFont="1" applyBorder="1" applyAlignment="1">
      <alignment vertical="center"/>
    </xf>
    <xf numFmtId="176" fontId="38" fillId="4" borderId="37" xfId="1" applyNumberFormat="1" applyFont="1" applyFill="1" applyBorder="1" applyAlignment="1">
      <alignment vertical="center"/>
    </xf>
    <xf numFmtId="176" fontId="38" fillId="4" borderId="36" xfId="1" applyNumberFormat="1" applyFont="1" applyFill="1" applyBorder="1" applyAlignment="1">
      <alignment vertical="center"/>
    </xf>
    <xf numFmtId="176" fontId="38" fillId="4" borderId="36" xfId="3" applyNumberFormat="1" applyFont="1" applyFill="1" applyBorder="1">
      <alignment vertical="center" wrapText="1"/>
    </xf>
    <xf numFmtId="176" fontId="38" fillId="4" borderId="38" xfId="1" applyNumberFormat="1" applyFont="1" applyFill="1" applyBorder="1" applyAlignment="1">
      <alignment vertical="center"/>
    </xf>
    <xf numFmtId="176" fontId="38" fillId="0" borderId="67" xfId="3" applyNumberFormat="1" applyFont="1" applyBorder="1">
      <alignment vertical="center" wrapText="1"/>
    </xf>
    <xf numFmtId="176" fontId="38" fillId="0" borderId="55" xfId="1" applyNumberFormat="1" applyFont="1" applyBorder="1" applyAlignment="1">
      <alignment vertical="center"/>
    </xf>
    <xf numFmtId="176" fontId="38" fillId="4" borderId="15" xfId="1" applyNumberFormat="1" applyFont="1" applyFill="1" applyBorder="1" applyAlignment="1">
      <alignment vertical="center"/>
    </xf>
    <xf numFmtId="176" fontId="38" fillId="4" borderId="0" xfId="1" applyNumberFormat="1" applyFont="1" applyFill="1" applyAlignment="1">
      <alignment vertical="center"/>
    </xf>
    <xf numFmtId="176" fontId="38" fillId="0" borderId="15" xfId="1" applyNumberFormat="1" applyFont="1" applyFill="1" applyBorder="1" applyAlignment="1">
      <alignment vertical="center"/>
    </xf>
    <xf numFmtId="176" fontId="38" fillId="0" borderId="43" xfId="1" applyNumberFormat="1" applyFont="1" applyFill="1" applyBorder="1" applyAlignment="1">
      <alignment horizontal="centerContinuous" vertical="center"/>
    </xf>
    <xf numFmtId="176" fontId="38" fillId="4" borderId="0" xfId="1" applyNumberFormat="1" applyFont="1" applyFill="1" applyBorder="1" applyAlignment="1">
      <alignment vertical="center"/>
    </xf>
    <xf numFmtId="176" fontId="38" fillId="4" borderId="51" xfId="3" applyNumberFormat="1" applyFont="1" applyFill="1" applyBorder="1">
      <alignment vertical="center" wrapText="1"/>
    </xf>
    <xf numFmtId="176" fontId="38" fillId="4" borderId="40" xfId="1" applyNumberFormat="1" applyFont="1" applyFill="1" applyBorder="1" applyAlignment="1">
      <alignment vertical="center"/>
    </xf>
    <xf numFmtId="176" fontId="41" fillId="0" borderId="15" xfId="3" applyNumberFormat="1" applyFont="1" applyBorder="1">
      <alignment vertical="center" wrapText="1"/>
    </xf>
    <xf numFmtId="176" fontId="41" fillId="0" borderId="15" xfId="1" applyNumberFormat="1" applyFont="1" applyFill="1" applyBorder="1" applyAlignment="1">
      <alignment horizontal="right"/>
    </xf>
    <xf numFmtId="176" fontId="38" fillId="0" borderId="43" xfId="1" applyNumberFormat="1" applyFont="1" applyFill="1" applyBorder="1" applyAlignment="1">
      <alignment vertical="center"/>
    </xf>
    <xf numFmtId="176" fontId="41" fillId="0" borderId="0" xfId="1" applyNumberFormat="1" applyFont="1" applyBorder="1" applyAlignment="1">
      <alignment horizontal="right"/>
    </xf>
    <xf numFmtId="176" fontId="38" fillId="0" borderId="73" xfId="1" applyNumberFormat="1" applyFont="1" applyBorder="1" applyAlignment="1">
      <alignment vertical="center"/>
    </xf>
    <xf numFmtId="176" fontId="38" fillId="0" borderId="38" xfId="1" applyNumberFormat="1" applyFont="1" applyFill="1" applyBorder="1" applyAlignment="1">
      <alignment vertical="center"/>
    </xf>
    <xf numFmtId="176" fontId="38" fillId="4" borderId="67" xfId="3" applyNumberFormat="1" applyFont="1" applyFill="1" applyBorder="1">
      <alignment vertical="center" wrapText="1"/>
    </xf>
    <xf numFmtId="176" fontId="38" fillId="4" borderId="34" xfId="1" applyNumberFormat="1" applyFont="1" applyFill="1" applyBorder="1" applyAlignment="1">
      <alignment vertical="center"/>
    </xf>
    <xf numFmtId="176" fontId="38" fillId="0" borderId="0" xfId="1" applyNumberFormat="1" applyFont="1" applyBorder="1" applyAlignment="1">
      <alignment horizontal="centerContinuous" vertical="center"/>
    </xf>
    <xf numFmtId="176" fontId="38" fillId="0" borderId="15" xfId="1" applyNumberFormat="1" applyFont="1" applyBorder="1" applyAlignment="1">
      <alignment horizontal="centerContinuous" vertical="center"/>
    </xf>
    <xf numFmtId="176" fontId="41" fillId="0" borderId="15" xfId="1" applyNumberFormat="1" applyFont="1" applyBorder="1" applyAlignment="1">
      <alignment vertical="center"/>
    </xf>
    <xf numFmtId="176" fontId="38" fillId="4" borderId="32" xfId="1" applyNumberFormat="1" applyFont="1" applyFill="1" applyBorder="1" applyAlignment="1">
      <alignment vertical="center"/>
    </xf>
    <xf numFmtId="176" fontId="38" fillId="4" borderId="31" xfId="1" applyNumberFormat="1" applyFont="1" applyFill="1" applyBorder="1" applyAlignment="1">
      <alignment vertical="center"/>
    </xf>
    <xf numFmtId="176" fontId="38" fillId="4" borderId="9" xfId="1" applyNumberFormat="1" applyFont="1" applyFill="1" applyBorder="1" applyAlignment="1">
      <alignment vertical="center"/>
    </xf>
    <xf numFmtId="176" fontId="38" fillId="0" borderId="32" xfId="3" applyNumberFormat="1" applyFont="1" applyBorder="1">
      <alignment vertical="center" wrapText="1"/>
    </xf>
    <xf numFmtId="176" fontId="38" fillId="0" borderId="31" xfId="3" applyNumberFormat="1" applyFont="1" applyBorder="1">
      <alignment vertical="center" wrapText="1"/>
    </xf>
    <xf numFmtId="176" fontId="38" fillId="0" borderId="9" xfId="3" applyNumberFormat="1" applyFont="1" applyBorder="1">
      <alignment vertical="center" wrapText="1"/>
    </xf>
    <xf numFmtId="176" fontId="38" fillId="4" borderId="33" xfId="1" applyNumberFormat="1" applyFont="1" applyFill="1" applyBorder="1" applyAlignment="1">
      <alignment vertical="center"/>
    </xf>
    <xf numFmtId="176" fontId="38" fillId="0" borderId="71" xfId="1" applyNumberFormat="1" applyFont="1" applyBorder="1" applyAlignment="1">
      <alignment vertical="center"/>
    </xf>
    <xf numFmtId="176" fontId="38" fillId="0" borderId="20" xfId="1" applyNumberFormat="1" applyFont="1" applyBorder="1" applyAlignment="1">
      <alignment horizontal="centerContinuous" vertical="center"/>
    </xf>
    <xf numFmtId="176" fontId="38" fillId="0" borderId="21" xfId="1" applyNumberFormat="1" applyFont="1" applyBorder="1" applyAlignment="1">
      <alignment horizontal="centerContinuous" vertical="center"/>
    </xf>
    <xf numFmtId="176" fontId="38" fillId="4" borderId="45" xfId="1" applyNumberFormat="1" applyFont="1" applyFill="1" applyBorder="1" applyAlignment="1">
      <alignment vertical="center"/>
    </xf>
    <xf numFmtId="176" fontId="38" fillId="4" borderId="14" xfId="1" applyNumberFormat="1" applyFont="1" applyFill="1" applyBorder="1" applyAlignment="1">
      <alignment vertical="center"/>
    </xf>
    <xf numFmtId="176" fontId="38" fillId="0" borderId="21" xfId="1" applyNumberFormat="1" applyFont="1" applyFill="1" applyBorder="1" applyAlignment="1">
      <alignment vertical="center"/>
    </xf>
    <xf numFmtId="176" fontId="38" fillId="0" borderId="20" xfId="1" applyNumberFormat="1" applyFont="1" applyFill="1" applyBorder="1" applyAlignment="1">
      <alignment vertical="center"/>
    </xf>
    <xf numFmtId="176" fontId="38" fillId="0" borderId="40" xfId="1" applyNumberFormat="1" applyFont="1" applyFill="1" applyBorder="1" applyAlignment="1">
      <alignment vertical="center"/>
    </xf>
    <xf numFmtId="176" fontId="38" fillId="4" borderId="43" xfId="1" applyNumberFormat="1" applyFont="1" applyFill="1" applyBorder="1" applyAlignment="1">
      <alignment vertical="center"/>
    </xf>
    <xf numFmtId="176" fontId="38" fillId="4" borderId="42" xfId="1" applyNumberFormat="1" applyFont="1" applyFill="1" applyBorder="1" applyAlignment="1">
      <alignment vertical="center"/>
    </xf>
    <xf numFmtId="176" fontId="42" fillId="0" borderId="0" xfId="1" applyNumberFormat="1" applyFont="1" applyBorder="1" applyAlignment="1">
      <alignment horizontal="right" vertical="center"/>
    </xf>
    <xf numFmtId="176" fontId="38" fillId="0" borderId="0" xfId="1" applyNumberFormat="1" applyFont="1" applyFill="1" applyBorder="1" applyAlignment="1">
      <alignment vertical="center"/>
    </xf>
    <xf numFmtId="176" fontId="41" fillId="0" borderId="0" xfId="1" applyNumberFormat="1" applyFont="1" applyBorder="1" applyAlignment="1">
      <alignment horizontal="right" vertical="top"/>
    </xf>
    <xf numFmtId="176" fontId="38" fillId="0" borderId="36" xfId="1" applyNumberFormat="1" applyFont="1" applyBorder="1" applyAlignment="1">
      <alignment horizontal="centerContinuous" vertical="center"/>
    </xf>
    <xf numFmtId="176" fontId="38" fillId="0" borderId="37" xfId="1" applyNumberFormat="1" applyFont="1" applyBorder="1" applyAlignment="1">
      <alignment horizontal="centerContinuous" vertical="center"/>
    </xf>
    <xf numFmtId="176" fontId="38" fillId="4" borderId="7" xfId="1" applyNumberFormat="1" applyFont="1" applyFill="1" applyBorder="1" applyAlignment="1">
      <alignment vertical="center"/>
    </xf>
    <xf numFmtId="176" fontId="38" fillId="0" borderId="34" xfId="1" applyNumberFormat="1" applyFont="1" applyFill="1" applyBorder="1" applyAlignment="1">
      <alignment vertical="center"/>
    </xf>
    <xf numFmtId="176" fontId="38" fillId="4" borderId="0" xfId="3" applyNumberFormat="1" applyFont="1" applyFill="1">
      <alignment vertical="center" wrapText="1"/>
    </xf>
    <xf numFmtId="176" fontId="41" fillId="0" borderId="0" xfId="1" applyNumberFormat="1" applyFont="1" applyBorder="1" applyAlignment="1">
      <alignment horizontal="right" vertical="center"/>
    </xf>
    <xf numFmtId="176" fontId="41" fillId="0" borderId="15" xfId="1" applyNumberFormat="1" applyFont="1" applyBorder="1" applyAlignment="1">
      <alignment horizontal="center" vertical="center"/>
    </xf>
    <xf numFmtId="176" fontId="38" fillId="0" borderId="21" xfId="3" applyNumberFormat="1" applyFont="1" applyBorder="1">
      <alignment vertical="center" wrapText="1"/>
    </xf>
    <xf numFmtId="176" fontId="38" fillId="0" borderId="20" xfId="3" applyNumberFormat="1" applyFont="1" applyBorder="1">
      <alignment vertical="center" wrapText="1"/>
    </xf>
    <xf numFmtId="176" fontId="38" fillId="0" borderId="45" xfId="3" applyNumberFormat="1" applyFont="1" applyBorder="1">
      <alignment vertical="center" wrapText="1"/>
    </xf>
    <xf numFmtId="176" fontId="38" fillId="0" borderId="14" xfId="3" applyNumberFormat="1" applyFont="1" applyBorder="1">
      <alignment vertical="center" wrapText="1"/>
    </xf>
    <xf numFmtId="176" fontId="38" fillId="0" borderId="15" xfId="3" applyNumberFormat="1" applyFont="1" applyBorder="1">
      <alignment vertical="center" wrapText="1"/>
    </xf>
    <xf numFmtId="176" fontId="38" fillId="0" borderId="0" xfId="3" applyNumberFormat="1" applyFont="1">
      <alignment vertical="center" wrapText="1"/>
    </xf>
    <xf numFmtId="176" fontId="38" fillId="0" borderId="43" xfId="3" applyNumberFormat="1" applyFont="1" applyBorder="1">
      <alignment vertical="center" wrapText="1"/>
    </xf>
    <xf numFmtId="176" fontId="38" fillId="0" borderId="42" xfId="3" applyNumberFormat="1" applyFont="1" applyBorder="1">
      <alignment vertical="center" wrapText="1"/>
    </xf>
    <xf numFmtId="176" fontId="41" fillId="4" borderId="43" xfId="1" applyNumberFormat="1" applyFont="1" applyFill="1" applyBorder="1" applyAlignment="1">
      <alignment horizontal="center"/>
    </xf>
    <xf numFmtId="176" fontId="38" fillId="0" borderId="0" xfId="1" applyNumberFormat="1" applyFont="1" applyAlignment="1">
      <alignment vertical="center"/>
    </xf>
    <xf numFmtId="176" fontId="41" fillId="0" borderId="0" xfId="1" applyNumberFormat="1" applyFont="1" applyAlignment="1">
      <alignment horizontal="right" vertical="center"/>
    </xf>
    <xf numFmtId="176" fontId="38" fillId="0" borderId="0" xfId="1" applyNumberFormat="1" applyFont="1" applyAlignment="1">
      <alignment vertical="center" wrapText="1"/>
    </xf>
    <xf numFmtId="176" fontId="42" fillId="0" borderId="0" xfId="1" applyNumberFormat="1" applyFont="1" applyBorder="1" applyAlignment="1">
      <alignment vertical="center"/>
    </xf>
    <xf numFmtId="176" fontId="38" fillId="0" borderId="37" xfId="3" applyNumberFormat="1" applyFont="1" applyBorder="1">
      <alignment vertical="center" wrapText="1"/>
    </xf>
    <xf numFmtId="176" fontId="38" fillId="0" borderId="36" xfId="3" applyNumberFormat="1" applyFont="1" applyBorder="1">
      <alignment vertical="center" wrapText="1"/>
    </xf>
    <xf numFmtId="176" fontId="38" fillId="0" borderId="38" xfId="3" applyNumberFormat="1" applyFont="1" applyBorder="1">
      <alignment vertical="center" wrapText="1"/>
    </xf>
    <xf numFmtId="176" fontId="38" fillId="0" borderId="7" xfId="3" applyNumberFormat="1" applyFont="1" applyBorder="1">
      <alignment vertical="center" wrapText="1"/>
    </xf>
    <xf numFmtId="176" fontId="41" fillId="0" borderId="0" xfId="1" applyNumberFormat="1" applyFont="1" applyBorder="1" applyAlignment="1">
      <alignment horizontal="left" vertical="center"/>
    </xf>
    <xf numFmtId="176" fontId="41" fillId="0" borderId="73" xfId="1" applyNumberFormat="1" applyFont="1" applyBorder="1" applyAlignment="1">
      <alignment horizontal="center" vertical="center"/>
    </xf>
    <xf numFmtId="176" fontId="38" fillId="0" borderId="70" xfId="1" applyNumberFormat="1" applyFont="1" applyBorder="1" applyAlignment="1">
      <alignment vertical="center"/>
    </xf>
    <xf numFmtId="176" fontId="38" fillId="0" borderId="32" xfId="1" applyNumberFormat="1" applyFont="1" applyBorder="1" applyAlignment="1">
      <alignment vertical="center"/>
    </xf>
    <xf numFmtId="176" fontId="38" fillId="0" borderId="31" xfId="1" applyNumberFormat="1" applyFont="1" applyBorder="1" applyAlignment="1">
      <alignment vertical="center"/>
    </xf>
    <xf numFmtId="176" fontId="38" fillId="0" borderId="9" xfId="1" applyNumberFormat="1" applyFont="1" applyBorder="1" applyAlignment="1">
      <alignment vertical="center"/>
    </xf>
    <xf numFmtId="176" fontId="41" fillId="0" borderId="32" xfId="1" applyNumberFormat="1" applyFont="1" applyBorder="1" applyAlignment="1">
      <alignment vertical="center"/>
    </xf>
    <xf numFmtId="176" fontId="38" fillId="0" borderId="31" xfId="1" applyNumberFormat="1" applyFont="1" applyFill="1" applyBorder="1" applyAlignment="1">
      <alignment vertical="center"/>
    </xf>
    <xf numFmtId="176" fontId="41" fillId="0" borderId="31" xfId="1" applyNumberFormat="1" applyFont="1" applyFill="1" applyBorder="1" applyAlignment="1">
      <alignment vertical="center"/>
    </xf>
    <xf numFmtId="176" fontId="38" fillId="0" borderId="31" xfId="1" applyNumberFormat="1" applyFont="1" applyFill="1" applyBorder="1" applyAlignment="1">
      <alignment horizontal="center" vertical="center"/>
    </xf>
    <xf numFmtId="176" fontId="38" fillId="0" borderId="48" xfId="3" applyNumberFormat="1" applyFont="1" applyBorder="1">
      <alignment vertical="center" wrapText="1"/>
    </xf>
    <xf numFmtId="176" fontId="41" fillId="4" borderId="55" xfId="1" applyNumberFormat="1" applyFont="1" applyFill="1" applyBorder="1" applyAlignment="1">
      <alignment horizontal="center" vertical="center"/>
    </xf>
    <xf numFmtId="176" fontId="41" fillId="0" borderId="43" xfId="1" applyNumberFormat="1" applyFont="1" applyBorder="1" applyAlignment="1">
      <alignment horizontal="left" vertical="top"/>
    </xf>
    <xf numFmtId="176" fontId="38" fillId="4" borderId="15" xfId="3" applyNumberFormat="1" applyFont="1" applyFill="1" applyBorder="1">
      <alignment vertical="center" wrapText="1"/>
    </xf>
    <xf numFmtId="176" fontId="38" fillId="4" borderId="15" xfId="1" applyNumberFormat="1" applyFont="1" applyFill="1" applyBorder="1" applyAlignment="1">
      <alignment vertical="center" wrapText="1"/>
    </xf>
    <xf numFmtId="176" fontId="38" fillId="4" borderId="62" xfId="1" applyNumberFormat="1" applyFont="1" applyFill="1" applyBorder="1" applyAlignment="1">
      <alignment vertical="center"/>
    </xf>
    <xf numFmtId="176" fontId="38" fillId="0" borderId="39" xfId="1" applyNumberFormat="1" applyFont="1" applyBorder="1" applyAlignment="1">
      <alignment vertical="center"/>
    </xf>
    <xf numFmtId="176" fontId="38" fillId="0" borderId="68" xfId="1" applyNumberFormat="1" applyFont="1" applyBorder="1" applyAlignment="1">
      <alignment vertical="center"/>
    </xf>
    <xf numFmtId="176" fontId="38" fillId="0" borderId="66" xfId="1" applyNumberFormat="1" applyFont="1" applyBorder="1" applyAlignment="1">
      <alignment vertical="center"/>
    </xf>
    <xf numFmtId="176" fontId="38" fillId="4" borderId="39" xfId="3" applyNumberFormat="1" applyFont="1" applyFill="1" applyBorder="1">
      <alignment vertical="center" wrapText="1"/>
    </xf>
    <xf numFmtId="176" fontId="38" fillId="4" borderId="66" xfId="1" applyNumberFormat="1" applyFont="1" applyFill="1" applyBorder="1" applyAlignment="1">
      <alignment vertical="center"/>
    </xf>
    <xf numFmtId="176" fontId="38" fillId="4" borderId="63" xfId="1" applyNumberFormat="1" applyFont="1" applyFill="1" applyBorder="1" applyAlignment="1">
      <alignment vertical="center" wrapText="1"/>
    </xf>
    <xf numFmtId="176" fontId="38" fillId="0" borderId="61" xfId="3" applyNumberFormat="1" applyFont="1" applyBorder="1">
      <alignment vertical="center" wrapText="1"/>
    </xf>
    <xf numFmtId="176" fontId="38" fillId="0" borderId="65" xfId="1" applyNumberFormat="1" applyFont="1" applyBorder="1" applyAlignment="1">
      <alignment vertical="center"/>
    </xf>
    <xf numFmtId="0" fontId="38" fillId="0" borderId="39" xfId="3" applyFont="1" applyBorder="1" applyAlignment="1">
      <alignment horizontal="center" vertical="center" wrapText="1"/>
    </xf>
    <xf numFmtId="0" fontId="38" fillId="0" borderId="39" xfId="3" applyFont="1" applyBorder="1" applyAlignment="1">
      <alignment horizontal="left" vertical="center"/>
    </xf>
    <xf numFmtId="0" fontId="38" fillId="0" borderId="4" xfId="3" applyFont="1" applyBorder="1" applyAlignment="1">
      <alignment horizontal="center" vertical="center" wrapText="1"/>
    </xf>
    <xf numFmtId="176" fontId="38" fillId="4" borderId="72" xfId="1" applyNumberFormat="1" applyFont="1" applyFill="1" applyBorder="1" applyAlignment="1">
      <alignment vertical="center"/>
    </xf>
    <xf numFmtId="176" fontId="38" fillId="0" borderId="52" xfId="1" applyNumberFormat="1" applyFont="1" applyBorder="1" applyAlignment="1">
      <alignment vertical="center"/>
    </xf>
    <xf numFmtId="176" fontId="38" fillId="0" borderId="1" xfId="1" applyNumberFormat="1" applyFont="1" applyBorder="1" applyAlignment="1">
      <alignment vertical="center"/>
    </xf>
    <xf numFmtId="176" fontId="38" fillId="0" borderId="53" xfId="1" applyNumberFormat="1" applyFont="1" applyBorder="1" applyAlignment="1">
      <alignment vertical="center"/>
    </xf>
    <xf numFmtId="176" fontId="38" fillId="4" borderId="1" xfId="1" applyNumberFormat="1" applyFont="1" applyFill="1" applyBorder="1" applyAlignment="1">
      <alignment vertical="center"/>
    </xf>
    <xf numFmtId="176" fontId="38" fillId="4" borderId="54" xfId="1" applyNumberFormat="1" applyFont="1" applyFill="1" applyBorder="1" applyAlignment="1">
      <alignment vertical="center"/>
    </xf>
    <xf numFmtId="176" fontId="38" fillId="0" borderId="56" xfId="1" applyNumberFormat="1" applyFont="1" applyBorder="1" applyAlignment="1">
      <alignment horizontal="center" vertical="center"/>
    </xf>
    <xf numFmtId="0" fontId="38" fillId="0" borderId="15" xfId="3" applyFont="1" applyBorder="1">
      <alignment vertical="center" wrapText="1"/>
    </xf>
    <xf numFmtId="38" fontId="38" fillId="0" borderId="13" xfId="1" applyFont="1" applyBorder="1" applyAlignment="1">
      <alignment vertical="center" wrapText="1"/>
    </xf>
    <xf numFmtId="176" fontId="38" fillId="0" borderId="13" xfId="3" applyNumberFormat="1" applyFont="1" applyBorder="1">
      <alignment vertical="center" wrapText="1"/>
    </xf>
    <xf numFmtId="176" fontId="38" fillId="3" borderId="13" xfId="3" applyNumberFormat="1" applyFont="1" applyFill="1" applyBorder="1">
      <alignment vertical="center" wrapText="1"/>
    </xf>
    <xf numFmtId="0" fontId="38" fillId="0" borderId="0" xfId="3" applyFont="1" applyAlignment="1">
      <alignment horizontal="center" vertical="center"/>
    </xf>
    <xf numFmtId="176" fontId="38" fillId="4" borderId="13" xfId="3" applyNumberFormat="1" applyFont="1" applyFill="1" applyBorder="1">
      <alignment vertical="center" wrapText="1"/>
    </xf>
    <xf numFmtId="0" fontId="34" fillId="0" borderId="0" xfId="3" applyFont="1">
      <alignment vertical="center" wrapText="1"/>
    </xf>
    <xf numFmtId="0" fontId="34" fillId="0" borderId="0" xfId="3" applyFont="1" applyAlignment="1">
      <alignment horizontal="center" vertical="center" wrapText="1"/>
    </xf>
    <xf numFmtId="0" fontId="34" fillId="0" borderId="0" xfId="3" applyFont="1" applyAlignment="1">
      <alignment horizontal="centerContinuous" vertical="center" wrapText="1"/>
    </xf>
    <xf numFmtId="0" fontId="34" fillId="0" borderId="0" xfId="3" applyFont="1" applyAlignment="1">
      <alignment horizontal="left"/>
    </xf>
    <xf numFmtId="0" fontId="34" fillId="4" borderId="0" xfId="3" applyFont="1" applyFill="1" applyAlignment="1">
      <alignment vertical="center"/>
    </xf>
    <xf numFmtId="0" fontId="34" fillId="4" borderId="0" xfId="3" applyFont="1" applyFill="1">
      <alignment vertical="center" wrapText="1"/>
    </xf>
    <xf numFmtId="0" fontId="34" fillId="0" borderId="0" xfId="3" applyFont="1" applyAlignment="1">
      <alignment vertical="center"/>
    </xf>
    <xf numFmtId="0" fontId="34" fillId="0" borderId="0" xfId="3" applyFont="1" applyAlignment="1">
      <alignment horizontal="right" vertical="center" wrapText="1"/>
    </xf>
    <xf numFmtId="3" fontId="34" fillId="0" borderId="0" xfId="3" applyNumberFormat="1" applyFont="1">
      <alignment vertical="center" wrapText="1"/>
    </xf>
    <xf numFmtId="0" fontId="34" fillId="0" borderId="0" xfId="3" applyFont="1" applyAlignment="1">
      <alignment horizontal="left" vertical="center"/>
    </xf>
    <xf numFmtId="0" fontId="34" fillId="0" borderId="0" xfId="3" applyFont="1" applyAlignment="1">
      <alignment horizontal="centerContinuous" vertical="center"/>
    </xf>
    <xf numFmtId="3" fontId="34" fillId="0" borderId="0" xfId="3" applyNumberFormat="1" applyFont="1" applyAlignment="1">
      <alignment horizontal="center" vertical="center"/>
    </xf>
    <xf numFmtId="0" fontId="35" fillId="0" borderId="0" xfId="3" applyFont="1">
      <alignment vertical="center" wrapText="1"/>
    </xf>
    <xf numFmtId="0" fontId="35" fillId="0" borderId="0" xfId="3" applyFont="1" applyAlignment="1">
      <alignment horizontal="left" vertical="center"/>
    </xf>
    <xf numFmtId="0" fontId="35" fillId="0" borderId="0" xfId="3" applyFont="1" applyAlignment="1">
      <alignment horizontal="center" vertical="center" wrapText="1"/>
    </xf>
    <xf numFmtId="0" fontId="35" fillId="0" borderId="0" xfId="3" applyFont="1" applyAlignment="1">
      <alignment horizontal="right" vertical="center" wrapText="1"/>
    </xf>
    <xf numFmtId="0" fontId="34" fillId="0" borderId="0" xfId="3" applyFont="1" applyAlignment="1">
      <alignment horizontal="left" vertical="center" wrapText="1"/>
    </xf>
    <xf numFmtId="176" fontId="38" fillId="5" borderId="13" xfId="3" applyNumberFormat="1" applyFont="1" applyFill="1" applyBorder="1">
      <alignment vertical="center" wrapText="1"/>
    </xf>
    <xf numFmtId="0" fontId="38" fillId="4" borderId="14" xfId="3" applyFont="1" applyFill="1" applyBorder="1" applyAlignment="1">
      <alignment horizontal="center" vertical="center" wrapText="1"/>
    </xf>
    <xf numFmtId="0" fontId="43" fillId="0" borderId="0" xfId="3" applyFont="1">
      <alignment vertical="center" wrapText="1"/>
    </xf>
    <xf numFmtId="176" fontId="30" fillId="5" borderId="42" xfId="1" applyNumberFormat="1" applyFont="1" applyFill="1" applyBorder="1" applyAlignment="1">
      <alignment vertical="center"/>
    </xf>
    <xf numFmtId="176" fontId="28" fillId="5" borderId="42" xfId="0" applyNumberFormat="1" applyFont="1" applyFill="1" applyBorder="1" applyAlignment="1">
      <alignment vertical="center" shrinkToFit="1"/>
    </xf>
    <xf numFmtId="0" fontId="26" fillId="4" borderId="0" xfId="0" applyFont="1" applyFill="1" applyAlignment="1">
      <alignment vertical="center" wrapText="1"/>
    </xf>
    <xf numFmtId="176" fontId="24" fillId="4" borderId="0" xfId="7" applyNumberFormat="1" applyFont="1" applyFill="1" applyAlignment="1">
      <alignment vertical="center"/>
    </xf>
    <xf numFmtId="176" fontId="8" fillId="6" borderId="40" xfId="1" applyNumberFormat="1" applyFont="1" applyFill="1" applyBorder="1" applyAlignment="1">
      <alignment vertical="center"/>
    </xf>
    <xf numFmtId="0" fontId="24" fillId="9" borderId="18" xfId="7" applyFont="1" applyFill="1" applyBorder="1" applyAlignment="1">
      <alignment vertical="center"/>
    </xf>
    <xf numFmtId="176" fontId="24" fillId="9" borderId="36" xfId="7" applyNumberFormat="1" applyFont="1" applyFill="1" applyBorder="1" applyAlignment="1">
      <alignment vertical="center" shrinkToFit="1"/>
    </xf>
    <xf numFmtId="176" fontId="24" fillId="9" borderId="7" xfId="7" applyNumberFormat="1" applyFont="1" applyFill="1" applyBorder="1" applyAlignment="1">
      <alignment vertical="center" shrinkToFit="1"/>
    </xf>
    <xf numFmtId="176" fontId="38" fillId="9" borderId="30" xfId="1" applyNumberFormat="1" applyFont="1" applyFill="1" applyBorder="1" applyAlignment="1">
      <alignment vertical="center"/>
    </xf>
    <xf numFmtId="0" fontId="24" fillId="9" borderId="43" xfId="0" applyFont="1" applyFill="1" applyBorder="1" applyAlignment="1">
      <alignment horizontal="left"/>
    </xf>
    <xf numFmtId="0" fontId="24" fillId="9" borderId="0" xfId="0" applyFont="1" applyFill="1" applyAlignment="1"/>
    <xf numFmtId="38" fontId="24" fillId="9" borderId="0" xfId="2" applyFont="1" applyFill="1"/>
    <xf numFmtId="38" fontId="24" fillId="9" borderId="0" xfId="1" applyFont="1" applyFill="1" applyAlignment="1"/>
    <xf numFmtId="0" fontId="44" fillId="0" borderId="0" xfId="3" applyFont="1">
      <alignment vertical="center" wrapText="1"/>
    </xf>
    <xf numFmtId="176" fontId="8" fillId="5" borderId="13" xfId="3" applyNumberFormat="1" applyFill="1" applyBorder="1">
      <alignment vertical="center" wrapText="1"/>
    </xf>
    <xf numFmtId="176" fontId="38" fillId="5" borderId="0" xfId="3" applyNumberFormat="1" applyFont="1" applyFill="1">
      <alignment vertical="center" wrapText="1"/>
    </xf>
    <xf numFmtId="176" fontId="8" fillId="4" borderId="47" xfId="3" applyNumberFormat="1" applyFill="1" applyBorder="1">
      <alignment vertical="center" wrapText="1"/>
    </xf>
    <xf numFmtId="176" fontId="38" fillId="4" borderId="47" xfId="3" applyNumberFormat="1" applyFont="1" applyFill="1" applyBorder="1">
      <alignment vertical="center" wrapText="1"/>
    </xf>
    <xf numFmtId="176" fontId="41" fillId="0" borderId="69" xfId="1" applyNumberFormat="1" applyFont="1" applyBorder="1" applyAlignment="1">
      <alignment horizontal="center" vertical="center"/>
    </xf>
    <xf numFmtId="176" fontId="10" fillId="0" borderId="69" xfId="1" applyNumberFormat="1" applyFont="1" applyBorder="1" applyAlignment="1">
      <alignment horizontal="center" vertical="center"/>
    </xf>
    <xf numFmtId="0" fontId="32" fillId="5" borderId="0" xfId="0" applyFont="1" applyFill="1" applyAlignment="1">
      <alignment horizontal="center" vertical="center"/>
    </xf>
    <xf numFmtId="0" fontId="32" fillId="0" borderId="0" xfId="0" applyFont="1" applyAlignment="1">
      <alignment horizontal="center" vertical="center"/>
    </xf>
    <xf numFmtId="0" fontId="45" fillId="0" borderId="0" xfId="0" applyFont="1">
      <alignment vertical="center"/>
    </xf>
    <xf numFmtId="38" fontId="46" fillId="0" borderId="0" xfId="0" applyNumberFormat="1" applyFont="1">
      <alignment vertical="center"/>
    </xf>
    <xf numFmtId="0" fontId="46" fillId="0" borderId="0" xfId="0" applyFont="1" applyAlignment="1">
      <alignment horizontal="right" vertical="center"/>
    </xf>
    <xf numFmtId="0" fontId="46" fillId="0" borderId="0" xfId="0" applyFont="1">
      <alignment vertical="center"/>
    </xf>
    <xf numFmtId="38" fontId="46" fillId="0" borderId="57" xfId="0" applyNumberFormat="1" applyFont="1" applyBorder="1">
      <alignment vertical="center"/>
    </xf>
    <xf numFmtId="0" fontId="46" fillId="0" borderId="76" xfId="0" applyFont="1" applyBorder="1">
      <alignment vertical="center"/>
    </xf>
    <xf numFmtId="38" fontId="46" fillId="0" borderId="76" xfId="0" applyNumberFormat="1" applyFont="1" applyBorder="1" applyAlignment="1">
      <alignment horizontal="center" vertical="center" shrinkToFit="1"/>
    </xf>
    <xf numFmtId="38" fontId="46" fillId="0" borderId="78" xfId="0" applyNumberFormat="1" applyFont="1" applyBorder="1" applyAlignment="1">
      <alignment horizontal="center" vertical="center" shrinkToFit="1"/>
    </xf>
    <xf numFmtId="38" fontId="46" fillId="0" borderId="80" xfId="0" applyNumberFormat="1" applyFont="1" applyBorder="1" applyAlignment="1">
      <alignment horizontal="center" vertical="center" shrinkToFit="1"/>
    </xf>
    <xf numFmtId="38" fontId="46" fillId="0" borderId="43" xfId="0" applyNumberFormat="1" applyFont="1" applyBorder="1" applyAlignment="1">
      <alignment horizontal="center" vertical="center" shrinkToFit="1"/>
    </xf>
    <xf numFmtId="38" fontId="46" fillId="0" borderId="42" xfId="0" applyNumberFormat="1" applyFont="1" applyBorder="1" applyAlignment="1">
      <alignment vertical="center" shrinkToFit="1"/>
    </xf>
    <xf numFmtId="38" fontId="46" fillId="0" borderId="42" xfId="0" applyNumberFormat="1" applyFont="1" applyBorder="1" applyAlignment="1">
      <alignment horizontal="center" vertical="center" shrinkToFit="1"/>
    </xf>
    <xf numFmtId="38" fontId="46" fillId="0" borderId="16" xfId="0" applyNumberFormat="1" applyFont="1" applyBorder="1" applyAlignment="1">
      <alignment horizontal="center" vertical="center" shrinkToFit="1"/>
    </xf>
    <xf numFmtId="0" fontId="46" fillId="0" borderId="55" xfId="0" applyFont="1" applyBorder="1">
      <alignment vertical="center"/>
    </xf>
    <xf numFmtId="38" fontId="46" fillId="0" borderId="43" xfId="0" applyNumberFormat="1" applyFont="1" applyBorder="1">
      <alignment vertical="center"/>
    </xf>
    <xf numFmtId="38" fontId="46" fillId="0" borderId="16" xfId="0" applyNumberFormat="1" applyFont="1" applyBorder="1" applyAlignment="1">
      <alignment vertical="center" shrinkToFit="1"/>
    </xf>
    <xf numFmtId="38" fontId="46" fillId="0" borderId="73" xfId="0" applyNumberFormat="1" applyFont="1" applyBorder="1">
      <alignment vertical="center"/>
    </xf>
    <xf numFmtId="38" fontId="46" fillId="0" borderId="38" xfId="0" applyNumberFormat="1" applyFont="1" applyBorder="1">
      <alignment vertical="center"/>
    </xf>
    <xf numFmtId="38" fontId="46" fillId="0" borderId="38" xfId="0" quotePrefix="1" applyNumberFormat="1" applyFont="1" applyBorder="1" applyAlignment="1">
      <alignment horizontal="center" vertical="center" shrinkToFit="1"/>
    </xf>
    <xf numFmtId="38" fontId="46" fillId="0" borderId="7" xfId="0" quotePrefix="1" applyNumberFormat="1" applyFont="1" applyBorder="1" applyAlignment="1">
      <alignment horizontal="center" vertical="center" shrinkToFit="1"/>
    </xf>
    <xf numFmtId="38" fontId="46" fillId="0" borderId="7" xfId="0" applyNumberFormat="1" applyFont="1" applyBorder="1" applyAlignment="1">
      <alignment horizontal="center" vertical="center" shrinkToFit="1"/>
    </xf>
    <xf numFmtId="38" fontId="46" fillId="0" borderId="8" xfId="0" applyNumberFormat="1" applyFont="1" applyBorder="1" applyAlignment="1">
      <alignment horizontal="center" vertical="center" shrinkToFit="1"/>
    </xf>
    <xf numFmtId="38" fontId="46" fillId="0" borderId="55" xfId="0" applyNumberFormat="1" applyFont="1" applyBorder="1">
      <alignment vertical="center"/>
    </xf>
    <xf numFmtId="176" fontId="46" fillId="0" borderId="0" xfId="0" applyNumberFormat="1" applyFont="1" applyAlignment="1"/>
    <xf numFmtId="176" fontId="46" fillId="0" borderId="51" xfId="0" applyNumberFormat="1" applyFont="1" applyBorder="1" applyAlignment="1"/>
    <xf numFmtId="185" fontId="46" fillId="0" borderId="0" xfId="0" applyNumberFormat="1" applyFont="1">
      <alignment vertical="center"/>
    </xf>
    <xf numFmtId="0" fontId="46" fillId="0" borderId="43" xfId="0" applyFont="1" applyBorder="1">
      <alignment vertical="center"/>
    </xf>
    <xf numFmtId="38" fontId="46" fillId="0" borderId="0" xfId="1" applyFont="1" applyAlignment="1">
      <alignment vertical="center"/>
    </xf>
    <xf numFmtId="38" fontId="46" fillId="0" borderId="70" xfId="0" applyNumberFormat="1" applyFont="1" applyBorder="1">
      <alignment vertical="center"/>
    </xf>
    <xf numFmtId="38" fontId="46" fillId="0" borderId="9" xfId="0" applyNumberFormat="1" applyFont="1" applyBorder="1">
      <alignment vertical="center"/>
    </xf>
    <xf numFmtId="176" fontId="46" fillId="0" borderId="32" xfId="0" applyNumberFormat="1" applyFont="1" applyBorder="1" applyAlignment="1"/>
    <xf numFmtId="176" fontId="46" fillId="0" borderId="31" xfId="0" applyNumberFormat="1" applyFont="1" applyBorder="1" applyAlignment="1"/>
    <xf numFmtId="176" fontId="46" fillId="0" borderId="48" xfId="0" applyNumberFormat="1" applyFont="1" applyBorder="1" applyAlignment="1"/>
    <xf numFmtId="38" fontId="46" fillId="0" borderId="55" xfId="0" applyNumberFormat="1" applyFont="1" applyBorder="1" applyAlignment="1">
      <alignment horizontal="left" vertical="center"/>
    </xf>
    <xf numFmtId="38" fontId="46" fillId="0" borderId="43" xfId="0" applyNumberFormat="1" applyFont="1" applyBorder="1" applyAlignment="1">
      <alignment vertical="center" shrinkToFit="1"/>
    </xf>
    <xf numFmtId="38" fontId="46" fillId="0" borderId="14" xfId="0" applyNumberFormat="1" applyFont="1" applyBorder="1">
      <alignment vertical="center"/>
    </xf>
    <xf numFmtId="38" fontId="46" fillId="0" borderId="42" xfId="0" applyNumberFormat="1" applyFont="1" applyBorder="1">
      <alignment vertical="center"/>
    </xf>
    <xf numFmtId="38" fontId="46" fillId="0" borderId="7" xfId="0" applyNumberFormat="1" applyFont="1" applyBorder="1">
      <alignment vertical="center"/>
    </xf>
    <xf numFmtId="0" fontId="46" fillId="0" borderId="74" xfId="0" applyFont="1" applyBorder="1">
      <alignment vertical="center"/>
    </xf>
    <xf numFmtId="0" fontId="46" fillId="0" borderId="23" xfId="0" applyFont="1" applyBorder="1">
      <alignment vertical="center"/>
    </xf>
    <xf numFmtId="176" fontId="46" fillId="0" borderId="17" xfId="0" applyNumberFormat="1" applyFont="1" applyBorder="1" applyAlignment="1"/>
    <xf numFmtId="176" fontId="46" fillId="0" borderId="25" xfId="0" applyNumberFormat="1" applyFont="1" applyBorder="1" applyAlignment="1"/>
    <xf numFmtId="176" fontId="46" fillId="0" borderId="50" xfId="0" applyNumberFormat="1" applyFont="1" applyBorder="1" applyAlignment="1"/>
    <xf numFmtId="38" fontId="46" fillId="0" borderId="21" xfId="0" applyNumberFormat="1" applyFont="1" applyBorder="1">
      <alignment vertical="center"/>
    </xf>
    <xf numFmtId="0" fontId="46" fillId="0" borderId="45" xfId="0" applyFont="1" applyBorder="1">
      <alignment vertical="center"/>
    </xf>
    <xf numFmtId="38" fontId="46" fillId="0" borderId="45" xfId="0" applyNumberFormat="1" applyFont="1" applyBorder="1" applyAlignment="1">
      <alignment horizontal="center" vertical="center" shrinkToFit="1"/>
    </xf>
    <xf numFmtId="38" fontId="46" fillId="0" borderId="14" xfId="0" applyNumberFormat="1" applyFont="1" applyBorder="1" applyAlignment="1">
      <alignment horizontal="center" vertical="center" shrinkToFit="1"/>
    </xf>
    <xf numFmtId="0" fontId="46" fillId="0" borderId="15" xfId="0" applyFont="1" applyBorder="1">
      <alignment vertical="center"/>
    </xf>
    <xf numFmtId="38" fontId="46" fillId="0" borderId="37" xfId="0" applyNumberFormat="1" applyFont="1" applyBorder="1">
      <alignment vertical="center"/>
    </xf>
    <xf numFmtId="38" fontId="46" fillId="0" borderId="15" xfId="0" applyNumberFormat="1" applyFont="1" applyBorder="1">
      <alignment vertical="center"/>
    </xf>
    <xf numFmtId="176" fontId="46" fillId="0" borderId="43" xfId="0" applyNumberFormat="1" applyFont="1" applyBorder="1" applyAlignment="1"/>
    <xf numFmtId="38" fontId="46" fillId="0" borderId="32" xfId="0" applyNumberFormat="1" applyFont="1" applyBorder="1">
      <alignment vertical="center"/>
    </xf>
    <xf numFmtId="176" fontId="46" fillId="0" borderId="9" xfId="0" applyNumberFormat="1" applyFont="1" applyBorder="1" applyAlignment="1"/>
    <xf numFmtId="38" fontId="46" fillId="0" borderId="15" xfId="0" applyNumberFormat="1" applyFont="1" applyBorder="1" applyAlignment="1">
      <alignment horizontal="left" vertical="center"/>
    </xf>
    <xf numFmtId="0" fontId="46" fillId="0" borderId="32" xfId="0" applyFont="1" applyBorder="1">
      <alignment vertical="center"/>
    </xf>
    <xf numFmtId="0" fontId="46" fillId="0" borderId="9" xfId="0" applyFont="1" applyBorder="1">
      <alignment vertical="center"/>
    </xf>
    <xf numFmtId="38" fontId="46" fillId="0" borderId="0" xfId="11" applyNumberFormat="1" applyFont="1"/>
    <xf numFmtId="0" fontId="46" fillId="0" borderId="0" xfId="11" applyFont="1"/>
    <xf numFmtId="38" fontId="16" fillId="0" borderId="0" xfId="11" applyNumberFormat="1" applyFont="1"/>
    <xf numFmtId="38" fontId="46" fillId="0" borderId="0" xfId="11" applyNumberFormat="1" applyFont="1" applyAlignment="1">
      <alignment horizontal="right"/>
    </xf>
    <xf numFmtId="38" fontId="46" fillId="0" borderId="14" xfId="11" applyNumberFormat="1" applyFont="1" applyBorder="1" applyAlignment="1">
      <alignment horizontal="center"/>
    </xf>
    <xf numFmtId="38" fontId="46" fillId="0" borderId="42" xfId="11" applyNumberFormat="1" applyFont="1" applyBorder="1" applyAlignment="1">
      <alignment horizontal="center"/>
    </xf>
    <xf numFmtId="38" fontId="46" fillId="0" borderId="7" xfId="11" quotePrefix="1" applyNumberFormat="1" applyFont="1" applyBorder="1" applyAlignment="1">
      <alignment horizontal="center"/>
    </xf>
    <xf numFmtId="38" fontId="46" fillId="0" borderId="7" xfId="11" applyNumberFormat="1" applyFont="1" applyBorder="1" applyAlignment="1">
      <alignment horizontal="center"/>
    </xf>
    <xf numFmtId="38" fontId="46" fillId="0" borderId="15" xfId="11" applyNumberFormat="1" applyFont="1" applyBorder="1"/>
    <xf numFmtId="38" fontId="46" fillId="0" borderId="43" xfId="11" applyNumberFormat="1" applyFont="1" applyBorder="1"/>
    <xf numFmtId="176" fontId="46" fillId="0" borderId="0" xfId="11" quotePrefix="1" applyNumberFormat="1" applyFont="1"/>
    <xf numFmtId="176" fontId="46" fillId="0" borderId="45" xfId="11" quotePrefix="1" applyNumberFormat="1" applyFont="1" applyBorder="1"/>
    <xf numFmtId="176" fontId="46" fillId="0" borderId="15" xfId="11" applyNumberFormat="1" applyFont="1" applyBorder="1"/>
    <xf numFmtId="176" fontId="46" fillId="0" borderId="0" xfId="11" applyNumberFormat="1" applyFont="1"/>
    <xf numFmtId="176" fontId="46" fillId="0" borderId="0" xfId="2" applyNumberFormat="1" applyFont="1" applyFill="1" applyBorder="1"/>
    <xf numFmtId="176" fontId="46" fillId="0" borderId="43" xfId="11" applyNumberFormat="1" applyFont="1" applyBorder="1"/>
    <xf numFmtId="176" fontId="46" fillId="0" borderId="15" xfId="2" applyNumberFormat="1" applyFont="1" applyFill="1" applyBorder="1"/>
    <xf numFmtId="176" fontId="49" fillId="0" borderId="0" xfId="2" applyNumberFormat="1" applyFont="1" applyFill="1" applyBorder="1"/>
    <xf numFmtId="176" fontId="46" fillId="0" borderId="43" xfId="2" applyNumberFormat="1" applyFont="1" applyFill="1" applyBorder="1"/>
    <xf numFmtId="38" fontId="46" fillId="0" borderId="32" xfId="11" applyNumberFormat="1" applyFont="1" applyBorder="1"/>
    <xf numFmtId="38" fontId="46" fillId="0" borderId="9" xfId="11" applyNumberFormat="1" applyFont="1" applyBorder="1"/>
    <xf numFmtId="176" fontId="46" fillId="0" borderId="32" xfId="11" applyNumberFormat="1" applyFont="1" applyBorder="1"/>
    <xf numFmtId="176" fontId="46" fillId="0" borderId="31" xfId="11" applyNumberFormat="1" applyFont="1" applyBorder="1"/>
    <xf numFmtId="176" fontId="46" fillId="0" borderId="9" xfId="11" applyNumberFormat="1" applyFont="1" applyBorder="1"/>
    <xf numFmtId="176" fontId="46" fillId="0" borderId="31" xfId="2" applyNumberFormat="1" applyFont="1" applyFill="1" applyBorder="1"/>
    <xf numFmtId="176" fontId="46" fillId="0" borderId="45" xfId="11" applyNumberFormat="1" applyFont="1" applyBorder="1"/>
    <xf numFmtId="176" fontId="46" fillId="0" borderId="36" xfId="11" applyNumberFormat="1" applyFont="1" applyBorder="1"/>
    <xf numFmtId="176" fontId="46" fillId="0" borderId="36" xfId="2" applyNumberFormat="1" applyFont="1" applyFill="1" applyBorder="1"/>
    <xf numFmtId="38" fontId="46" fillId="0" borderId="14" xfId="11" applyNumberFormat="1" applyFont="1" applyBorder="1" applyAlignment="1">
      <alignment horizontal="center" shrinkToFit="1"/>
    </xf>
    <xf numFmtId="38" fontId="46" fillId="0" borderId="42" xfId="11" applyNumberFormat="1" applyFont="1" applyBorder="1" applyAlignment="1">
      <alignment horizontal="center" shrinkToFit="1"/>
    </xf>
    <xf numFmtId="0" fontId="28" fillId="0" borderId="0" xfId="6" applyFont="1" applyAlignment="1">
      <alignment horizontal="center" shrinkToFit="1"/>
    </xf>
    <xf numFmtId="0" fontId="24" fillId="5" borderId="0" xfId="0" applyFont="1" applyFill="1" applyAlignment="1">
      <alignment horizontal="center"/>
    </xf>
    <xf numFmtId="176" fontId="24" fillId="5" borderId="0" xfId="1" applyNumberFormat="1" applyFont="1" applyFill="1" applyBorder="1" applyAlignment="1"/>
    <xf numFmtId="176" fontId="24" fillId="4" borderId="0" xfId="2" applyNumberFormat="1" applyFont="1" applyFill="1" applyBorder="1"/>
    <xf numFmtId="176" fontId="24" fillId="5" borderId="20" xfId="2" applyNumberFormat="1" applyFont="1" applyFill="1" applyBorder="1"/>
    <xf numFmtId="176" fontId="24" fillId="5" borderId="36" xfId="2" applyNumberFormat="1" applyFont="1" applyFill="1" applyBorder="1"/>
    <xf numFmtId="176" fontId="24" fillId="0" borderId="20" xfId="1" applyNumberFormat="1" applyFont="1" applyBorder="1" applyAlignment="1">
      <alignment vertical="center" shrinkToFit="1"/>
    </xf>
    <xf numFmtId="176" fontId="24" fillId="0" borderId="45" xfId="1" applyNumberFormat="1" applyFont="1" applyBorder="1" applyAlignment="1">
      <alignment vertical="center" shrinkToFit="1"/>
    </xf>
    <xf numFmtId="176" fontId="24" fillId="0" borderId="14" xfId="1" applyNumberFormat="1" applyFont="1" applyBorder="1" applyAlignment="1">
      <alignment vertical="center" shrinkToFit="1"/>
    </xf>
    <xf numFmtId="176" fontId="24" fillId="0" borderId="0" xfId="1" applyNumberFormat="1" applyFont="1" applyAlignment="1">
      <alignment vertical="center" shrinkToFit="1"/>
    </xf>
    <xf numFmtId="176" fontId="24" fillId="0" borderId="43" xfId="1" applyNumberFormat="1" applyFont="1" applyBorder="1" applyAlignment="1">
      <alignment vertical="center" shrinkToFit="1"/>
    </xf>
    <xf numFmtId="176" fontId="24" fillId="0" borderId="42" xfId="1" applyNumberFormat="1" applyFont="1" applyBorder="1" applyAlignment="1">
      <alignment vertical="center" shrinkToFit="1"/>
    </xf>
    <xf numFmtId="176" fontId="24" fillId="4" borderId="0" xfId="1" applyNumberFormat="1" applyFont="1" applyFill="1" applyAlignment="1">
      <alignment vertical="center" shrinkToFit="1"/>
    </xf>
    <xf numFmtId="176" fontId="24" fillId="4" borderId="43" xfId="1" applyNumberFormat="1" applyFont="1" applyFill="1" applyBorder="1" applyAlignment="1">
      <alignment vertical="center" shrinkToFit="1"/>
    </xf>
    <xf numFmtId="176" fontId="24" fillId="4" borderId="31" xfId="1" applyNumberFormat="1" applyFont="1" applyFill="1" applyBorder="1" applyAlignment="1">
      <alignment vertical="center" shrinkToFit="1"/>
    </xf>
    <xf numFmtId="176" fontId="24" fillId="4" borderId="9" xfId="1" applyNumberFormat="1" applyFont="1" applyFill="1" applyBorder="1" applyAlignment="1">
      <alignment vertical="center" shrinkToFit="1"/>
    </xf>
    <xf numFmtId="176" fontId="24" fillId="4" borderId="13" xfId="1" applyNumberFormat="1" applyFont="1" applyFill="1" applyBorder="1" applyAlignment="1">
      <alignment vertical="center" shrinkToFit="1"/>
    </xf>
    <xf numFmtId="176" fontId="24" fillId="7" borderId="0" xfId="1" applyNumberFormat="1" applyFont="1" applyFill="1" applyAlignment="1">
      <alignment vertical="center" shrinkToFit="1"/>
    </xf>
    <xf numFmtId="176" fontId="24" fillId="0" borderId="25" xfId="1" applyNumberFormat="1" applyFont="1" applyBorder="1" applyAlignment="1">
      <alignment vertical="center" shrinkToFit="1"/>
    </xf>
    <xf numFmtId="38" fontId="24" fillId="0" borderId="20" xfId="1" applyFont="1" applyBorder="1" applyAlignment="1">
      <alignment vertical="center" shrinkToFit="1"/>
    </xf>
    <xf numFmtId="38" fontId="24" fillId="0" borderId="45" xfId="1" applyFont="1" applyBorder="1" applyAlignment="1">
      <alignment vertical="center" shrinkToFit="1"/>
    </xf>
    <xf numFmtId="38" fontId="24" fillId="0" borderId="14" xfId="1" applyFont="1" applyBorder="1" applyAlignment="1">
      <alignment vertical="center" shrinkToFit="1"/>
    </xf>
    <xf numFmtId="38" fontId="24" fillId="0" borderId="43" xfId="1" applyFont="1" applyBorder="1" applyAlignment="1">
      <alignment vertical="center" shrinkToFit="1"/>
    </xf>
    <xf numFmtId="38" fontId="24" fillId="0" borderId="42" xfId="1" applyFont="1" applyBorder="1" applyAlignment="1">
      <alignment vertical="center" shrinkToFit="1"/>
    </xf>
    <xf numFmtId="38" fontId="24" fillId="4" borderId="31" xfId="1" applyFont="1" applyFill="1" applyBorder="1" applyAlignment="1">
      <alignment vertical="center" shrinkToFit="1"/>
    </xf>
    <xf numFmtId="38" fontId="24" fillId="4" borderId="9" xfId="1" applyFont="1" applyFill="1" applyBorder="1" applyAlignment="1">
      <alignment vertical="center" shrinkToFit="1"/>
    </xf>
    <xf numFmtId="38" fontId="24" fillId="4" borderId="13" xfId="1" applyFont="1" applyFill="1" applyBorder="1" applyAlignment="1">
      <alignment vertical="center" shrinkToFit="1"/>
    </xf>
    <xf numFmtId="38" fontId="24" fillId="4" borderId="25" xfId="1" applyFont="1" applyFill="1" applyBorder="1" applyAlignment="1">
      <alignment vertical="center" shrinkToFit="1"/>
    </xf>
    <xf numFmtId="38" fontId="24" fillId="4" borderId="23" xfId="1" applyFont="1" applyFill="1" applyBorder="1" applyAlignment="1">
      <alignment vertical="center" shrinkToFit="1"/>
    </xf>
    <xf numFmtId="38" fontId="24" fillId="4" borderId="24" xfId="1" applyFont="1" applyFill="1" applyBorder="1" applyAlignment="1">
      <alignment vertical="center" shrinkToFit="1"/>
    </xf>
    <xf numFmtId="176" fontId="24" fillId="4" borderId="36" xfId="1" applyNumberFormat="1" applyFont="1" applyFill="1" applyBorder="1" applyAlignment="1">
      <alignment vertical="center" shrinkToFit="1"/>
    </xf>
    <xf numFmtId="176" fontId="24" fillId="4" borderId="38" xfId="1" applyNumberFormat="1" applyFont="1" applyFill="1" applyBorder="1" applyAlignment="1">
      <alignment vertical="center" shrinkToFit="1"/>
    </xf>
    <xf numFmtId="176" fontId="24" fillId="4" borderId="7" xfId="1" applyNumberFormat="1" applyFont="1" applyFill="1" applyBorder="1" applyAlignment="1">
      <alignment vertical="center" shrinkToFit="1"/>
    </xf>
    <xf numFmtId="176" fontId="24" fillId="4" borderId="25" xfId="1" applyNumberFormat="1" applyFont="1" applyFill="1" applyBorder="1" applyAlignment="1">
      <alignment vertical="center" shrinkToFit="1"/>
    </xf>
    <xf numFmtId="176" fontId="24" fillId="4" borderId="23" xfId="1" applyNumberFormat="1" applyFont="1" applyFill="1" applyBorder="1" applyAlignment="1">
      <alignment vertical="center" shrinkToFit="1"/>
    </xf>
    <xf numFmtId="176" fontId="24" fillId="4" borderId="24" xfId="1" applyNumberFormat="1" applyFont="1" applyFill="1" applyBorder="1" applyAlignment="1">
      <alignment vertical="center" shrinkToFit="1"/>
    </xf>
    <xf numFmtId="38" fontId="24" fillId="4" borderId="0" xfId="1" applyFont="1" applyFill="1" applyAlignment="1">
      <alignment vertical="center" shrinkToFit="1"/>
    </xf>
    <xf numFmtId="38" fontId="24" fillId="4" borderId="43" xfId="1" applyFont="1" applyFill="1" applyBorder="1" applyAlignment="1">
      <alignment vertical="center" shrinkToFit="1"/>
    </xf>
    <xf numFmtId="38" fontId="24" fillId="4" borderId="42" xfId="1" applyFont="1" applyFill="1" applyBorder="1" applyAlignment="1">
      <alignment vertical="center" shrinkToFit="1"/>
    </xf>
    <xf numFmtId="38" fontId="24" fillId="7" borderId="0" xfId="1" applyFont="1" applyFill="1" applyAlignment="1">
      <alignment vertical="center" shrinkToFit="1"/>
    </xf>
    <xf numFmtId="38" fontId="24" fillId="7" borderId="43" xfId="1" applyFont="1" applyFill="1" applyBorder="1" applyAlignment="1">
      <alignment vertical="center" shrinkToFit="1"/>
    </xf>
    <xf numFmtId="38" fontId="24" fillId="7" borderId="42" xfId="1" applyFont="1" applyFill="1" applyBorder="1" applyAlignment="1">
      <alignment vertical="center" shrinkToFit="1"/>
    </xf>
    <xf numFmtId="38" fontId="28" fillId="4" borderId="20" xfId="1" applyFont="1" applyFill="1" applyBorder="1" applyAlignment="1">
      <alignment vertical="center" shrinkToFit="1"/>
    </xf>
    <xf numFmtId="38" fontId="28" fillId="4" borderId="45" xfId="1" applyFont="1" applyFill="1" applyBorder="1" applyAlignment="1">
      <alignment vertical="center" shrinkToFit="1"/>
    </xf>
    <xf numFmtId="38" fontId="28" fillId="4" borderId="14" xfId="1" applyFont="1" applyFill="1" applyBorder="1" applyAlignment="1">
      <alignment vertical="center" shrinkToFit="1"/>
    </xf>
    <xf numFmtId="38" fontId="28" fillId="0" borderId="0" xfId="1" applyFont="1" applyAlignment="1">
      <alignment vertical="center" shrinkToFit="1"/>
    </xf>
    <xf numFmtId="38" fontId="28" fillId="0" borderId="43" xfId="1" applyFont="1" applyBorder="1" applyAlignment="1">
      <alignment vertical="center" shrinkToFit="1"/>
    </xf>
    <xf numFmtId="38" fontId="28" fillId="0" borderId="42" xfId="1" applyFont="1" applyBorder="1" applyAlignment="1">
      <alignment vertical="center" shrinkToFit="1"/>
    </xf>
    <xf numFmtId="38" fontId="28" fillId="4" borderId="31" xfId="1" applyFont="1" applyFill="1" applyBorder="1" applyAlignment="1">
      <alignment vertical="center" shrinkToFit="1"/>
    </xf>
    <xf numFmtId="38" fontId="28" fillId="4" borderId="9" xfId="1" applyFont="1" applyFill="1" applyBorder="1" applyAlignment="1">
      <alignment vertical="center" shrinkToFit="1"/>
    </xf>
    <xf numFmtId="38" fontId="28" fillId="4" borderId="13" xfId="1" applyFont="1" applyFill="1" applyBorder="1" applyAlignment="1">
      <alignment vertical="center" shrinkToFit="1"/>
    </xf>
    <xf numFmtId="38" fontId="28" fillId="4" borderId="0" xfId="1" applyFont="1" applyFill="1" applyAlignment="1">
      <alignment vertical="center" shrinkToFit="1"/>
    </xf>
    <xf numFmtId="38" fontId="28" fillId="4" borderId="43" xfId="1" applyFont="1" applyFill="1" applyBorder="1" applyAlignment="1">
      <alignment vertical="center" shrinkToFit="1"/>
    </xf>
    <xf numFmtId="38" fontId="28" fillId="4" borderId="42" xfId="1" applyFont="1" applyFill="1" applyBorder="1" applyAlignment="1">
      <alignment vertical="center" shrinkToFit="1"/>
    </xf>
    <xf numFmtId="38" fontId="28" fillId="4" borderId="25" xfId="1" applyFont="1" applyFill="1" applyBorder="1" applyAlignment="1">
      <alignment vertical="center" shrinkToFit="1"/>
    </xf>
    <xf numFmtId="38" fontId="28" fillId="4" borderId="23" xfId="1" applyFont="1" applyFill="1" applyBorder="1" applyAlignment="1">
      <alignment vertical="center" shrinkToFit="1"/>
    </xf>
    <xf numFmtId="38" fontId="28" fillId="4" borderId="24" xfId="1" applyFont="1" applyFill="1" applyBorder="1" applyAlignment="1">
      <alignment vertical="center" shrinkToFit="1"/>
    </xf>
    <xf numFmtId="176" fontId="30" fillId="0" borderId="25" xfId="1" applyNumberFormat="1" applyFont="1" applyFill="1" applyBorder="1" applyAlignment="1">
      <alignment vertical="center"/>
    </xf>
    <xf numFmtId="176" fontId="30" fillId="0" borderId="23" xfId="1" applyNumberFormat="1" applyFont="1" applyFill="1" applyBorder="1" applyAlignment="1">
      <alignment vertical="center"/>
    </xf>
    <xf numFmtId="176" fontId="30" fillId="0" borderId="24" xfId="1" applyNumberFormat="1" applyFont="1" applyFill="1" applyBorder="1" applyAlignment="1">
      <alignment vertical="center"/>
    </xf>
    <xf numFmtId="176" fontId="30" fillId="0" borderId="58" xfId="1" applyNumberFormat="1" applyFont="1" applyFill="1" applyBorder="1" applyAlignment="1">
      <alignment vertical="center"/>
    </xf>
    <xf numFmtId="176" fontId="30" fillId="0" borderId="76" xfId="1" applyNumberFormat="1" applyFont="1" applyFill="1" applyBorder="1" applyAlignment="1">
      <alignment vertical="center"/>
    </xf>
    <xf numFmtId="176" fontId="30" fillId="0" borderId="78" xfId="1" applyNumberFormat="1" applyFont="1" applyFill="1" applyBorder="1" applyAlignment="1">
      <alignment vertical="center"/>
    </xf>
    <xf numFmtId="186" fontId="30" fillId="0" borderId="39" xfId="1" applyNumberFormat="1" applyFont="1" applyFill="1" applyBorder="1" applyAlignment="1">
      <alignment vertical="center"/>
    </xf>
    <xf numFmtId="186" fontId="30" fillId="0" borderId="66" xfId="1" applyNumberFormat="1" applyFont="1" applyFill="1" applyBorder="1" applyAlignment="1">
      <alignment vertical="center"/>
    </xf>
    <xf numFmtId="186" fontId="30" fillId="0" borderId="63" xfId="1" applyNumberFormat="1" applyFont="1" applyFill="1" applyBorder="1" applyAlignment="1">
      <alignment vertical="center"/>
    </xf>
    <xf numFmtId="176" fontId="24" fillId="0" borderId="0" xfId="1" applyNumberFormat="1" applyFont="1" applyAlignment="1"/>
    <xf numFmtId="176" fontId="24" fillId="0" borderId="12" xfId="7" applyNumberFormat="1" applyFont="1" applyBorder="1" applyAlignment="1" applyProtection="1">
      <alignment vertical="center"/>
      <protection locked="0"/>
    </xf>
    <xf numFmtId="176" fontId="24" fillId="0" borderId="21" xfId="1" applyNumberFormat="1" applyFont="1" applyBorder="1" applyAlignment="1">
      <alignment vertical="center" shrinkToFit="1"/>
    </xf>
    <xf numFmtId="176" fontId="24" fillId="0" borderId="15" xfId="1" applyNumberFormat="1" applyFont="1" applyBorder="1" applyAlignment="1">
      <alignment vertical="center" shrinkToFit="1"/>
    </xf>
    <xf numFmtId="176" fontId="24" fillId="4" borderId="15" xfId="1" applyNumberFormat="1" applyFont="1" applyFill="1" applyBorder="1" applyAlignment="1">
      <alignment vertical="center" shrinkToFit="1"/>
    </xf>
    <xf numFmtId="176" fontId="24" fillId="4" borderId="32" xfId="1" applyNumberFormat="1" applyFont="1" applyFill="1" applyBorder="1" applyAlignment="1">
      <alignment vertical="center" shrinkToFit="1"/>
    </xf>
    <xf numFmtId="0" fontId="24" fillId="0" borderId="42" xfId="7" applyFont="1" applyBorder="1" applyAlignment="1">
      <alignment vertical="center"/>
    </xf>
    <xf numFmtId="176" fontId="24" fillId="0" borderId="42" xfId="1" applyNumberFormat="1" applyFont="1" applyBorder="1" applyAlignment="1">
      <alignment vertical="center"/>
    </xf>
    <xf numFmtId="176" fontId="24" fillId="0" borderId="7" xfId="1" applyNumberFormat="1" applyFont="1" applyBorder="1" applyAlignment="1">
      <alignment vertical="center"/>
    </xf>
    <xf numFmtId="176" fontId="24" fillId="0" borderId="42" xfId="7" applyNumberFormat="1" applyFont="1" applyBorder="1" applyAlignment="1">
      <alignment vertical="center"/>
    </xf>
    <xf numFmtId="176" fontId="24" fillId="0" borderId="7" xfId="7" applyNumberFormat="1" applyFont="1" applyBorder="1" applyAlignment="1">
      <alignment vertical="center"/>
    </xf>
    <xf numFmtId="0" fontId="28" fillId="0" borderId="42" xfId="5" applyFont="1" applyBorder="1" applyAlignment="1">
      <alignment vertical="center"/>
    </xf>
    <xf numFmtId="38" fontId="28" fillId="0" borderId="42" xfId="1" applyFont="1" applyBorder="1" applyAlignment="1">
      <alignment vertical="center"/>
    </xf>
    <xf numFmtId="176" fontId="28" fillId="0" borderId="42" xfId="5" applyNumberFormat="1" applyFont="1" applyBorder="1" applyAlignment="1">
      <alignment vertical="center"/>
    </xf>
    <xf numFmtId="176" fontId="28" fillId="0" borderId="7" xfId="5" applyNumberFormat="1" applyFont="1" applyBorder="1" applyAlignment="1">
      <alignment vertical="center"/>
    </xf>
    <xf numFmtId="186" fontId="28" fillId="0" borderId="7" xfId="1" applyNumberFormat="1" applyFont="1" applyBorder="1" applyAlignment="1">
      <alignment vertical="center"/>
    </xf>
    <xf numFmtId="0" fontId="24" fillId="0" borderId="42" xfId="6" applyFont="1" applyBorder="1"/>
    <xf numFmtId="0" fontId="24" fillId="0" borderId="42" xfId="6" applyFont="1" applyBorder="1" applyAlignment="1">
      <alignment vertical="center"/>
    </xf>
    <xf numFmtId="38" fontId="24" fillId="0" borderId="42" xfId="1" applyFont="1" applyBorder="1" applyAlignment="1">
      <alignment vertical="center"/>
    </xf>
    <xf numFmtId="176" fontId="24" fillId="0" borderId="42" xfId="6" applyNumberFormat="1" applyFont="1" applyBorder="1" applyAlignment="1">
      <alignment vertical="center"/>
    </xf>
    <xf numFmtId="176" fontId="24" fillId="0" borderId="7" xfId="6" applyNumberFormat="1" applyFont="1" applyBorder="1" applyAlignment="1">
      <alignment vertical="center"/>
    </xf>
    <xf numFmtId="0" fontId="24" fillId="0" borderId="7" xfId="6" applyFont="1" applyBorder="1" applyAlignment="1">
      <alignment vertical="center"/>
    </xf>
    <xf numFmtId="176" fontId="24" fillId="0" borderId="13" xfId="6" applyNumberFormat="1" applyFont="1" applyBorder="1" applyAlignment="1">
      <alignment vertical="center"/>
    </xf>
    <xf numFmtId="0" fontId="24" fillId="0" borderId="13" xfId="6" applyFont="1" applyBorder="1" applyAlignment="1">
      <alignment vertical="center"/>
    </xf>
    <xf numFmtId="176" fontId="24" fillId="0" borderId="14" xfId="6" applyNumberFormat="1" applyFont="1" applyBorder="1" applyAlignment="1">
      <alignment vertical="center"/>
    </xf>
    <xf numFmtId="38" fontId="24" fillId="0" borderId="14" xfId="1" applyFont="1" applyBorder="1" applyAlignment="1">
      <alignment vertical="center"/>
    </xf>
    <xf numFmtId="176" fontId="24" fillId="0" borderId="14" xfId="1" applyNumberFormat="1" applyFont="1" applyBorder="1" applyAlignment="1">
      <alignment vertical="center"/>
    </xf>
    <xf numFmtId="0" fontId="28" fillId="0" borderId="7" xfId="5" applyFont="1" applyBorder="1" applyAlignment="1">
      <alignment vertical="center"/>
    </xf>
    <xf numFmtId="176" fontId="28" fillId="0" borderId="14" xfId="5" applyNumberFormat="1" applyFont="1" applyBorder="1" applyAlignment="1">
      <alignment vertical="center"/>
    </xf>
    <xf numFmtId="0" fontId="24" fillId="0" borderId="7" xfId="7" applyFont="1" applyBorder="1" applyAlignment="1">
      <alignment vertical="center"/>
    </xf>
    <xf numFmtId="176" fontId="24" fillId="7" borderId="0" xfId="1" applyNumberFormat="1" applyFont="1" applyFill="1" applyBorder="1" applyAlignment="1">
      <alignment vertical="center" shrinkToFit="1"/>
    </xf>
    <xf numFmtId="176" fontId="24" fillId="7" borderId="42" xfId="1" applyNumberFormat="1" applyFont="1" applyFill="1" applyBorder="1" applyAlignment="1">
      <alignment vertical="center" shrinkToFit="1"/>
    </xf>
    <xf numFmtId="176" fontId="24" fillId="0" borderId="13" xfId="1" applyNumberFormat="1" applyFont="1" applyBorder="1" applyAlignment="1">
      <alignment vertical="center" shrinkToFit="1"/>
    </xf>
    <xf numFmtId="176" fontId="24" fillId="0" borderId="14" xfId="7" applyNumberFormat="1" applyFont="1" applyBorder="1" applyAlignment="1">
      <alignment vertical="center"/>
    </xf>
    <xf numFmtId="176" fontId="24" fillId="0" borderId="9" xfId="1" applyNumberFormat="1" applyFont="1" applyBorder="1">
      <alignment vertical="center"/>
    </xf>
    <xf numFmtId="179" fontId="24" fillId="4" borderId="31" xfId="1" applyNumberFormat="1" applyFont="1" applyFill="1" applyBorder="1">
      <alignment vertical="center"/>
    </xf>
    <xf numFmtId="176" fontId="24" fillId="4" borderId="31" xfId="1" applyNumberFormat="1" applyFont="1" applyFill="1" applyBorder="1">
      <alignment vertical="center"/>
    </xf>
    <xf numFmtId="179" fontId="24" fillId="4" borderId="13" xfId="1" applyNumberFormat="1" applyFont="1" applyFill="1" applyBorder="1">
      <alignment vertical="center"/>
    </xf>
    <xf numFmtId="0" fontId="24" fillId="0" borderId="13" xfId="0" applyFont="1" applyBorder="1">
      <alignment vertical="center"/>
    </xf>
    <xf numFmtId="0" fontId="24" fillId="5" borderId="0" xfId="0" applyFont="1" applyFill="1" applyBorder="1" applyAlignment="1"/>
    <xf numFmtId="38" fontId="24" fillId="5" borderId="0" xfId="0" applyNumberFormat="1" applyFont="1" applyFill="1" applyBorder="1" applyAlignment="1"/>
    <xf numFmtId="176" fontId="24" fillId="4" borderId="7" xfId="1" applyNumberFormat="1" applyFont="1" applyFill="1" applyBorder="1" applyAlignment="1">
      <alignment vertical="center"/>
    </xf>
    <xf numFmtId="176" fontId="24" fillId="4" borderId="42" xfId="1" applyNumberFormat="1" applyFont="1" applyFill="1" applyBorder="1" applyAlignment="1">
      <alignment vertical="center"/>
    </xf>
    <xf numFmtId="38" fontId="24" fillId="4" borderId="7" xfId="1" applyFont="1" applyFill="1" applyBorder="1" applyAlignment="1">
      <alignment vertical="center"/>
    </xf>
    <xf numFmtId="38" fontId="24" fillId="4" borderId="42" xfId="1" applyFont="1" applyFill="1" applyBorder="1" applyAlignment="1">
      <alignment vertical="center"/>
    </xf>
    <xf numFmtId="38" fontId="24" fillId="7" borderId="13" xfId="1" applyFont="1" applyFill="1" applyBorder="1" applyAlignment="1">
      <alignment vertical="center"/>
    </xf>
    <xf numFmtId="176" fontId="24" fillId="0" borderId="32" xfId="1" applyNumberFormat="1" applyFont="1" applyBorder="1">
      <alignment vertical="center"/>
    </xf>
    <xf numFmtId="176" fontId="24" fillId="4" borderId="42" xfId="6" applyNumberFormat="1" applyFont="1" applyFill="1" applyBorder="1" applyAlignment="1">
      <alignment vertical="center"/>
    </xf>
    <xf numFmtId="38" fontId="28" fillId="4" borderId="42" xfId="1" applyFont="1" applyFill="1" applyBorder="1" applyAlignment="1">
      <alignment vertical="center"/>
    </xf>
    <xf numFmtId="38" fontId="28" fillId="4" borderId="13" xfId="1" applyFont="1" applyFill="1" applyBorder="1" applyAlignment="1">
      <alignment vertical="center"/>
    </xf>
    <xf numFmtId="176" fontId="28" fillId="4" borderId="14" xfId="5" applyNumberFormat="1" applyFont="1" applyFill="1" applyBorder="1" applyAlignment="1">
      <alignment vertical="center"/>
    </xf>
    <xf numFmtId="176" fontId="28" fillId="4" borderId="42" xfId="5" applyNumberFormat="1" applyFont="1" applyFill="1" applyBorder="1" applyAlignment="1">
      <alignment vertical="center"/>
    </xf>
    <xf numFmtId="176" fontId="28" fillId="4" borderId="7" xfId="5" applyNumberFormat="1" applyFont="1" applyFill="1" applyBorder="1" applyAlignment="1">
      <alignment vertical="center"/>
    </xf>
    <xf numFmtId="176" fontId="24" fillId="0" borderId="21" xfId="1" applyNumberFormat="1" applyFont="1" applyBorder="1">
      <alignment vertical="center"/>
    </xf>
    <xf numFmtId="176" fontId="24" fillId="0" borderId="37" xfId="1" applyNumberFormat="1" applyFont="1" applyBorder="1">
      <alignment vertical="center"/>
    </xf>
    <xf numFmtId="38" fontId="46" fillId="0" borderId="45" xfId="11" applyNumberFormat="1" applyFont="1" applyBorder="1"/>
    <xf numFmtId="0" fontId="46" fillId="0" borderId="15" xfId="11" applyFont="1" applyBorder="1"/>
    <xf numFmtId="0" fontId="46" fillId="0" borderId="43" xfId="11" applyFont="1" applyBorder="1"/>
    <xf numFmtId="38" fontId="46" fillId="0" borderId="38" xfId="11" applyNumberFormat="1" applyFont="1" applyBorder="1"/>
    <xf numFmtId="0" fontId="24" fillId="0" borderId="13" xfId="7" applyFont="1" applyBorder="1" applyAlignment="1">
      <alignment vertical="center"/>
    </xf>
    <xf numFmtId="0" fontId="28" fillId="0" borderId="13" xfId="5" applyFont="1" applyBorder="1" applyAlignment="1">
      <alignment vertical="center"/>
    </xf>
    <xf numFmtId="176" fontId="28" fillId="0" borderId="13" xfId="5" applyNumberFormat="1" applyFont="1" applyBorder="1" applyAlignment="1">
      <alignment vertical="center"/>
    </xf>
    <xf numFmtId="176" fontId="28" fillId="4" borderId="20" xfId="0" applyNumberFormat="1" applyFont="1" applyFill="1" applyBorder="1">
      <alignment vertical="center"/>
    </xf>
    <xf numFmtId="176" fontId="28" fillId="4" borderId="45" xfId="0" applyNumberFormat="1" applyFont="1" applyFill="1" applyBorder="1">
      <alignment vertical="center"/>
    </xf>
    <xf numFmtId="176" fontId="28" fillId="4" borderId="14" xfId="0" applyNumberFormat="1" applyFont="1" applyFill="1" applyBorder="1">
      <alignment vertical="center"/>
    </xf>
    <xf numFmtId="176" fontId="28" fillId="0" borderId="43" xfId="0" applyNumberFormat="1" applyFont="1" applyBorder="1">
      <alignment vertical="center"/>
    </xf>
    <xf numFmtId="176" fontId="28" fillId="0" borderId="42" xfId="0" applyNumberFormat="1" applyFont="1" applyBorder="1">
      <alignment vertical="center"/>
    </xf>
    <xf numFmtId="176" fontId="28" fillId="4" borderId="31" xfId="0" applyNumberFormat="1" applyFont="1" applyFill="1" applyBorder="1">
      <alignment vertical="center"/>
    </xf>
    <xf numFmtId="176" fontId="28" fillId="4" borderId="9" xfId="0" applyNumberFormat="1" applyFont="1" applyFill="1" applyBorder="1">
      <alignment vertical="center"/>
    </xf>
    <xf numFmtId="176" fontId="28" fillId="4" borderId="13" xfId="0" applyNumberFormat="1" applyFont="1" applyFill="1" applyBorder="1">
      <alignment vertical="center"/>
    </xf>
    <xf numFmtId="176" fontId="28" fillId="4" borderId="0" xfId="0" applyNumberFormat="1" applyFont="1" applyFill="1">
      <alignment vertical="center"/>
    </xf>
    <xf numFmtId="176" fontId="28" fillId="4" borderId="43" xfId="0" applyNumberFormat="1" applyFont="1" applyFill="1" applyBorder="1">
      <alignment vertical="center"/>
    </xf>
    <xf numFmtId="176" fontId="28" fillId="4" borderId="42" xfId="0" applyNumberFormat="1" applyFont="1" applyFill="1" applyBorder="1">
      <alignment vertical="center"/>
    </xf>
    <xf numFmtId="176" fontId="28" fillId="4" borderId="25" xfId="0" applyNumberFormat="1" applyFont="1" applyFill="1" applyBorder="1">
      <alignment vertical="center"/>
    </xf>
    <xf numFmtId="176" fontId="28" fillId="4" borderId="23" xfId="0" applyNumberFormat="1" applyFont="1" applyFill="1" applyBorder="1">
      <alignment vertical="center"/>
    </xf>
    <xf numFmtId="176" fontId="28" fillId="4" borderId="24" xfId="0" applyNumberFormat="1" applyFont="1" applyFill="1" applyBorder="1">
      <alignment vertical="center"/>
    </xf>
    <xf numFmtId="0" fontId="24" fillId="0" borderId="13" xfId="6" applyFont="1" applyBorder="1"/>
    <xf numFmtId="176" fontId="24" fillId="4" borderId="7" xfId="6" applyNumberFormat="1" applyFont="1" applyFill="1" applyBorder="1" applyAlignment="1">
      <alignment vertical="center"/>
    </xf>
    <xf numFmtId="179" fontId="24" fillId="5" borderId="0" xfId="0" applyNumberFormat="1" applyFont="1" applyFill="1" applyAlignment="1"/>
    <xf numFmtId="176" fontId="24" fillId="7" borderId="42" xfId="7" applyNumberFormat="1" applyFont="1" applyFill="1" applyBorder="1" applyAlignment="1">
      <alignment vertical="center"/>
    </xf>
    <xf numFmtId="176" fontId="24" fillId="4" borderId="13" xfId="1" applyNumberFormat="1" applyFont="1" applyFill="1" applyBorder="1" applyAlignment="1">
      <alignment vertical="center"/>
    </xf>
    <xf numFmtId="176" fontId="24" fillId="7" borderId="13" xfId="1" applyNumberFormat="1" applyFont="1" applyFill="1" applyBorder="1" applyAlignment="1">
      <alignment vertical="center"/>
    </xf>
    <xf numFmtId="176" fontId="24" fillId="7" borderId="7" xfId="7" applyNumberFormat="1" applyFont="1" applyFill="1" applyBorder="1" applyAlignment="1">
      <alignment vertical="center"/>
    </xf>
    <xf numFmtId="176" fontId="24" fillId="4" borderId="42" xfId="7" applyNumberFormat="1" applyFont="1" applyFill="1" applyBorder="1" applyAlignment="1">
      <alignment vertical="center"/>
    </xf>
    <xf numFmtId="176" fontId="24" fillId="4" borderId="7" xfId="7" applyNumberFormat="1" applyFont="1" applyFill="1" applyBorder="1" applyAlignment="1">
      <alignment vertical="center"/>
    </xf>
    <xf numFmtId="176" fontId="24" fillId="7" borderId="14" xfId="7" applyNumberFormat="1" applyFont="1" applyFill="1" applyBorder="1" applyAlignment="1">
      <alignment vertical="center"/>
    </xf>
    <xf numFmtId="176" fontId="24" fillId="7" borderId="0" xfId="1" applyNumberFormat="1" applyFont="1" applyFill="1" applyBorder="1" applyAlignment="1"/>
    <xf numFmtId="0" fontId="50" fillId="5" borderId="0" xfId="12" applyFill="1">
      <alignment vertical="center"/>
    </xf>
    <xf numFmtId="0" fontId="50" fillId="0" borderId="20" xfId="12" applyBorder="1">
      <alignment vertical="center"/>
    </xf>
    <xf numFmtId="0" fontId="50" fillId="0" borderId="0" xfId="12">
      <alignment vertical="center"/>
    </xf>
    <xf numFmtId="0" fontId="32" fillId="5" borderId="32" xfId="0" applyFont="1" applyFill="1" applyBorder="1" applyAlignment="1">
      <alignment horizontal="center" vertical="center"/>
    </xf>
    <xf numFmtId="0" fontId="32" fillId="5" borderId="9" xfId="0" applyFont="1" applyFill="1" applyBorder="1" applyAlignment="1">
      <alignment horizontal="center" vertical="center"/>
    </xf>
    <xf numFmtId="0" fontId="38" fillId="0" borderId="69" xfId="3" applyFont="1" applyBorder="1" applyAlignment="1">
      <alignment horizontal="center" vertical="center" wrapText="1"/>
    </xf>
    <xf numFmtId="0" fontId="38" fillId="0" borderId="29" xfId="3" applyFont="1" applyBorder="1" applyAlignment="1">
      <alignment horizontal="center" vertical="center" wrapText="1"/>
    </xf>
    <xf numFmtId="0" fontId="38" fillId="0" borderId="28" xfId="3" applyFont="1" applyBorder="1" applyAlignment="1">
      <alignment horizontal="center" vertical="center" wrapText="1"/>
    </xf>
    <xf numFmtId="0" fontId="38" fillId="0" borderId="77" xfId="3" applyFont="1" applyBorder="1" applyAlignment="1">
      <alignment horizontal="center" vertical="center" wrapText="1"/>
    </xf>
    <xf numFmtId="0" fontId="38" fillId="0" borderId="40" xfId="3" applyFont="1" applyBorder="1" applyAlignment="1">
      <alignment horizontal="center" vertical="center" wrapText="1"/>
    </xf>
    <xf numFmtId="0" fontId="38" fillId="0" borderId="34" xfId="3" applyFont="1" applyBorder="1" applyAlignment="1">
      <alignment horizontal="center" vertical="center" wrapText="1"/>
    </xf>
    <xf numFmtId="0" fontId="35" fillId="0" borderId="55" xfId="3" applyFont="1" applyBorder="1" applyAlignment="1">
      <alignment horizontal="left" vertical="center"/>
    </xf>
    <xf numFmtId="0" fontId="35" fillId="0" borderId="0" xfId="3" applyFont="1" applyAlignment="1">
      <alignment horizontal="left" vertical="center"/>
    </xf>
    <xf numFmtId="0" fontId="38" fillId="0" borderId="19"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35" xfId="3" applyFont="1" applyBorder="1" applyAlignment="1">
      <alignment horizontal="center" vertical="center" wrapText="1"/>
    </xf>
    <xf numFmtId="0" fontId="38" fillId="0" borderId="32" xfId="3" applyFont="1" applyBorder="1" applyAlignment="1">
      <alignment horizontal="center" vertical="center" wrapText="1"/>
    </xf>
    <xf numFmtId="0" fontId="38" fillId="0" borderId="31" xfId="3" applyFont="1" applyBorder="1" applyAlignment="1">
      <alignment horizontal="center" vertical="center" wrapText="1"/>
    </xf>
    <xf numFmtId="0" fontId="38" fillId="0" borderId="9" xfId="3" applyFont="1" applyBorder="1" applyAlignment="1">
      <alignment horizontal="center" vertical="center" wrapText="1"/>
    </xf>
    <xf numFmtId="0" fontId="38" fillId="0" borderId="13" xfId="3" applyFont="1" applyBorder="1" applyAlignment="1">
      <alignment horizontal="center" vertical="center" wrapText="1"/>
    </xf>
    <xf numFmtId="0" fontId="8" fillId="4" borderId="21" xfId="3" applyFill="1" applyBorder="1" applyAlignment="1">
      <alignment horizontal="center" vertical="center" wrapText="1"/>
    </xf>
    <xf numFmtId="0" fontId="8" fillId="4" borderId="20" xfId="3" applyFill="1" applyBorder="1" applyAlignment="1">
      <alignment horizontal="center" vertical="center" wrapText="1"/>
    </xf>
    <xf numFmtId="0" fontId="8" fillId="4" borderId="45" xfId="3" applyFill="1" applyBorder="1" applyAlignment="1">
      <alignment horizontal="center" vertical="center" wrapText="1"/>
    </xf>
    <xf numFmtId="0" fontId="38" fillId="0" borderId="48" xfId="3" applyFont="1" applyBorder="1" applyAlignment="1">
      <alignment horizontal="center" vertical="center" wrapText="1"/>
    </xf>
    <xf numFmtId="0" fontId="38" fillId="0" borderId="14" xfId="3" applyFont="1" applyBorder="1" applyAlignment="1">
      <alignment horizontal="center" vertical="center" wrapText="1"/>
    </xf>
    <xf numFmtId="0" fontId="38" fillId="0" borderId="7" xfId="3" applyFont="1" applyBorder="1" applyAlignment="1">
      <alignment horizontal="center" vertical="center" wrapText="1"/>
    </xf>
    <xf numFmtId="0" fontId="35" fillId="0" borderId="55" xfId="3" applyFont="1" applyBorder="1" applyAlignment="1">
      <alignment horizontal="center" vertical="top"/>
    </xf>
    <xf numFmtId="0" fontId="35" fillId="0" borderId="0" xfId="3" applyFont="1" applyAlignment="1">
      <alignment horizontal="center" vertical="top"/>
    </xf>
    <xf numFmtId="0" fontId="38" fillId="0" borderId="32" xfId="3" applyFont="1" applyBorder="1" applyAlignment="1">
      <alignment horizontal="left" vertical="center" wrapText="1"/>
    </xf>
    <xf numFmtId="0" fontId="38" fillId="0" borderId="31" xfId="3" applyFont="1" applyBorder="1" applyAlignment="1">
      <alignment horizontal="left" vertical="center" wrapText="1"/>
    </xf>
    <xf numFmtId="0" fontId="38" fillId="0" borderId="9" xfId="3" applyFont="1" applyBorder="1" applyAlignment="1">
      <alignment horizontal="left" vertical="center" wrapText="1"/>
    </xf>
    <xf numFmtId="0" fontId="38" fillId="4" borderId="32" xfId="3" applyFont="1" applyFill="1" applyBorder="1" applyAlignment="1">
      <alignment horizontal="left" vertical="center" wrapText="1"/>
    </xf>
    <xf numFmtId="0" fontId="38" fillId="4" borderId="31" xfId="3" applyFont="1" applyFill="1" applyBorder="1" applyAlignment="1">
      <alignment horizontal="left" vertical="center" wrapText="1"/>
    </xf>
    <xf numFmtId="0" fontId="38" fillId="4" borderId="9" xfId="3" applyFont="1" applyFill="1" applyBorder="1" applyAlignment="1">
      <alignment horizontal="left" vertical="center" wrapText="1"/>
    </xf>
    <xf numFmtId="0" fontId="38" fillId="0" borderId="14" xfId="3" applyFont="1" applyBorder="1" applyAlignment="1">
      <alignment horizontal="center" vertical="center" textRotation="255" wrapText="1"/>
    </xf>
    <xf numFmtId="0" fontId="38" fillId="0" borderId="42" xfId="3" applyFont="1" applyBorder="1" applyAlignment="1">
      <alignment horizontal="center" vertical="center" textRotation="255" wrapText="1"/>
    </xf>
    <xf numFmtId="0" fontId="38" fillId="0" borderId="7" xfId="3" applyFont="1" applyBorder="1" applyAlignment="1">
      <alignment horizontal="center" vertical="center" textRotation="255" wrapText="1"/>
    </xf>
    <xf numFmtId="0" fontId="38" fillId="0" borderId="37" xfId="3" applyFont="1" applyBorder="1" applyAlignment="1">
      <alignment horizontal="left" vertical="center" wrapText="1"/>
    </xf>
    <xf numFmtId="0" fontId="38" fillId="0" borderId="38" xfId="3" applyFont="1" applyBorder="1" applyAlignment="1">
      <alignment horizontal="left" vertical="center" wrapText="1"/>
    </xf>
    <xf numFmtId="0" fontId="8" fillId="4" borderId="13" xfId="3" applyFill="1" applyBorder="1" applyAlignment="1">
      <alignment horizontal="left" vertical="center" wrapText="1"/>
    </xf>
    <xf numFmtId="0" fontId="38" fillId="0" borderId="13" xfId="3" applyFont="1" applyBorder="1" applyAlignment="1">
      <alignment horizontal="left" vertical="center" wrapText="1"/>
    </xf>
    <xf numFmtId="0" fontId="38" fillId="4" borderId="14" xfId="3" applyFont="1" applyFill="1" applyBorder="1" applyAlignment="1">
      <alignment horizontal="center" vertical="center" wrapText="1"/>
    </xf>
    <xf numFmtId="0" fontId="38" fillId="4" borderId="7" xfId="3" applyFont="1" applyFill="1" applyBorder="1" applyAlignment="1">
      <alignment horizontal="center" vertical="center" wrapText="1"/>
    </xf>
    <xf numFmtId="0" fontId="38" fillId="0" borderId="42" xfId="3" applyFont="1" applyBorder="1" applyAlignment="1">
      <alignment horizontal="center" vertical="center" wrapText="1"/>
    </xf>
    <xf numFmtId="0" fontId="8" fillId="4" borderId="32" xfId="3" applyFill="1" applyBorder="1" applyAlignment="1">
      <alignment horizontal="left" vertical="center" wrapText="1"/>
    </xf>
    <xf numFmtId="0" fontId="8" fillId="4" borderId="9" xfId="3" applyFill="1" applyBorder="1" applyAlignment="1">
      <alignment horizontal="left" vertical="center" wrapText="1"/>
    </xf>
    <xf numFmtId="0" fontId="35" fillId="0" borderId="55" xfId="3" applyFont="1" applyBorder="1" applyAlignment="1">
      <alignment horizontal="center" vertical="center"/>
    </xf>
    <xf numFmtId="0" fontId="35" fillId="0" borderId="0" xfId="3" applyFont="1" applyAlignment="1">
      <alignment horizontal="center" vertical="center"/>
    </xf>
    <xf numFmtId="0" fontId="8" fillId="4" borderId="13" xfId="3" applyFill="1" applyBorder="1" applyAlignment="1">
      <alignment horizontal="center" vertical="center" wrapText="1"/>
    </xf>
    <xf numFmtId="0" fontId="38" fillId="0" borderId="57" xfId="3" applyFont="1" applyBorder="1" applyAlignment="1">
      <alignment horizontal="center" vertical="center" textRotation="255" wrapText="1"/>
    </xf>
    <xf numFmtId="0" fontId="38" fillId="0" borderId="55" xfId="3" applyFont="1" applyBorder="1" applyAlignment="1">
      <alignment horizontal="center" vertical="center" textRotation="255" wrapText="1"/>
    </xf>
    <xf numFmtId="0" fontId="38" fillId="0" borderId="73" xfId="3" applyFont="1" applyBorder="1" applyAlignment="1">
      <alignment horizontal="center" vertical="center" textRotation="255" wrapText="1"/>
    </xf>
    <xf numFmtId="0" fontId="38" fillId="0" borderId="5" xfId="3" applyFont="1" applyBorder="1" applyAlignment="1">
      <alignment horizontal="left" vertical="center" wrapText="1"/>
    </xf>
    <xf numFmtId="0" fontId="38" fillId="4" borderId="14" xfId="3" applyFont="1" applyFill="1" applyBorder="1" applyAlignment="1">
      <alignment horizontal="center" vertical="center" textRotation="255" wrapText="1"/>
    </xf>
    <xf numFmtId="0" fontId="38" fillId="4" borderId="42" xfId="3" applyFont="1" applyFill="1" applyBorder="1" applyAlignment="1">
      <alignment horizontal="center" vertical="center" textRotation="255" wrapText="1"/>
    </xf>
    <xf numFmtId="0" fontId="38" fillId="4" borderId="7" xfId="3" applyFont="1" applyFill="1" applyBorder="1" applyAlignment="1">
      <alignment horizontal="center" vertical="center" textRotation="255" wrapText="1"/>
    </xf>
    <xf numFmtId="0" fontId="38" fillId="0" borderId="32" xfId="3" applyFont="1" applyBorder="1">
      <alignment vertical="center" wrapText="1"/>
    </xf>
    <xf numFmtId="0" fontId="38" fillId="0" borderId="9" xfId="3" applyFont="1" applyBorder="1">
      <alignment vertical="center" wrapText="1"/>
    </xf>
    <xf numFmtId="0" fontId="38" fillId="0" borderId="32" xfId="3" applyFont="1" applyBorder="1" applyAlignment="1">
      <alignment horizontal="center" vertical="center"/>
    </xf>
    <xf numFmtId="0" fontId="38" fillId="0" borderId="31" xfId="3" applyFont="1" applyBorder="1" applyAlignment="1">
      <alignment horizontal="center" vertical="center"/>
    </xf>
    <xf numFmtId="0" fontId="38" fillId="0" borderId="9" xfId="3" applyFont="1" applyBorder="1" applyAlignment="1">
      <alignment horizontal="center" vertical="center"/>
    </xf>
    <xf numFmtId="0" fontId="34" fillId="0" borderId="0" xfId="3" applyFont="1" applyAlignment="1">
      <alignment horizontal="left" vertical="center" wrapText="1"/>
    </xf>
    <xf numFmtId="0" fontId="34" fillId="0" borderId="0" xfId="3" applyFont="1" applyAlignment="1">
      <alignment horizontal="left" vertical="center"/>
    </xf>
    <xf numFmtId="0" fontId="38" fillId="0" borderId="24" xfId="3" applyFont="1" applyBorder="1">
      <alignment vertical="center" wrapText="1"/>
    </xf>
    <xf numFmtId="0" fontId="38" fillId="0" borderId="72" xfId="3" applyFont="1" applyBorder="1" applyAlignment="1">
      <alignment horizontal="center" vertical="center" wrapText="1"/>
    </xf>
    <xf numFmtId="0" fontId="38" fillId="0" borderId="1" xfId="3" applyFont="1" applyBorder="1" applyAlignment="1">
      <alignment horizontal="center" vertical="center" wrapText="1"/>
    </xf>
    <xf numFmtId="0" fontId="38" fillId="0" borderId="53" xfId="3" applyFont="1" applyBorder="1" applyAlignment="1">
      <alignment horizontal="center" vertical="center" wrapText="1"/>
    </xf>
    <xf numFmtId="0" fontId="38" fillId="0" borderId="71" xfId="3" applyFont="1" applyBorder="1" applyAlignment="1">
      <alignment horizontal="center" vertical="center" textRotation="255" wrapText="1"/>
    </xf>
    <xf numFmtId="0" fontId="38" fillId="0" borderId="60" xfId="3" applyFont="1" applyBorder="1" applyAlignment="1">
      <alignment horizontal="center" vertical="center" textRotation="255" wrapText="1"/>
    </xf>
    <xf numFmtId="0" fontId="38" fillId="0" borderId="63" xfId="3" applyFont="1" applyBorder="1" applyAlignment="1">
      <alignment horizontal="center" vertical="center" textRotation="255" wrapText="1"/>
    </xf>
    <xf numFmtId="0" fontId="38" fillId="0" borderId="45" xfId="3" applyFont="1" applyBorder="1" applyAlignment="1">
      <alignment horizontal="center" vertical="center" wrapText="1"/>
    </xf>
    <xf numFmtId="0" fontId="38" fillId="0" borderId="38" xfId="3" applyFont="1" applyBorder="1" applyAlignment="1">
      <alignment horizontal="center" vertical="center" wrapText="1"/>
    </xf>
    <xf numFmtId="0" fontId="38" fillId="0" borderId="45" xfId="3" applyFont="1" applyBorder="1" applyAlignment="1">
      <alignment horizontal="center" vertical="center" textRotation="255" wrapText="1"/>
    </xf>
    <xf numFmtId="0" fontId="38" fillId="0" borderId="43" xfId="3" applyFont="1" applyBorder="1" applyAlignment="1">
      <alignment horizontal="center" vertical="center" textRotation="255" wrapText="1"/>
    </xf>
    <xf numFmtId="0" fontId="38" fillId="0" borderId="66" xfId="3" applyFont="1" applyBorder="1" applyAlignment="1">
      <alignment horizontal="center" vertical="center" textRotation="255" wrapText="1"/>
    </xf>
    <xf numFmtId="0" fontId="8" fillId="0" borderId="69" xfId="3" applyBorder="1" applyAlignment="1">
      <alignment horizontal="center" vertical="center" wrapText="1"/>
    </xf>
    <xf numFmtId="0" fontId="8" fillId="0" borderId="29" xfId="3" applyBorder="1" applyAlignment="1">
      <alignment horizontal="center" vertical="center" wrapText="1"/>
    </xf>
    <xf numFmtId="0" fontId="8" fillId="0" borderId="28" xfId="3" applyBorder="1" applyAlignment="1">
      <alignment horizontal="center" vertical="center" wrapText="1"/>
    </xf>
    <xf numFmtId="0" fontId="8" fillId="0" borderId="77" xfId="3" applyBorder="1" applyAlignment="1">
      <alignment horizontal="center" vertical="center" wrapText="1"/>
    </xf>
    <xf numFmtId="0" fontId="8" fillId="0" borderId="40" xfId="3" applyBorder="1" applyAlignment="1">
      <alignment horizontal="center" vertical="center" wrapText="1"/>
    </xf>
    <xf numFmtId="0" fontId="8" fillId="0" borderId="34" xfId="3" applyBorder="1" applyAlignment="1">
      <alignment horizontal="center" vertical="center" wrapText="1"/>
    </xf>
    <xf numFmtId="0" fontId="9" fillId="0" borderId="55" xfId="3" applyFont="1" applyBorder="1" applyAlignment="1">
      <alignment horizontal="left" vertical="center"/>
    </xf>
    <xf numFmtId="0" fontId="9" fillId="0" borderId="0" xfId="3" applyFont="1" applyAlignment="1">
      <alignment horizontal="left" vertical="center"/>
    </xf>
    <xf numFmtId="0" fontId="8" fillId="0" borderId="19" xfId="3" applyBorder="1" applyAlignment="1">
      <alignment horizontal="center" vertical="center" wrapText="1"/>
    </xf>
    <xf numFmtId="0" fontId="8" fillId="0" borderId="41" xfId="3" applyBorder="1" applyAlignment="1">
      <alignment horizontal="center" vertical="center" wrapText="1"/>
    </xf>
    <xf numFmtId="0" fontId="8" fillId="0" borderId="35" xfId="3" applyBorder="1" applyAlignment="1">
      <alignment horizontal="center" vertical="center" wrapText="1"/>
    </xf>
    <xf numFmtId="0" fontId="8" fillId="0" borderId="32" xfId="3" applyBorder="1" applyAlignment="1">
      <alignment horizontal="center" vertical="center" wrapText="1"/>
    </xf>
    <xf numFmtId="0" fontId="8" fillId="0" borderId="31" xfId="3" applyBorder="1" applyAlignment="1">
      <alignment horizontal="center" vertical="center" wrapText="1"/>
    </xf>
    <xf numFmtId="0" fontId="8" fillId="0" borderId="9" xfId="3" applyBorder="1" applyAlignment="1">
      <alignment horizontal="center" vertical="center" wrapText="1"/>
    </xf>
    <xf numFmtId="0" fontId="8" fillId="0" borderId="13" xfId="3" applyBorder="1" applyAlignment="1">
      <alignment horizontal="center" vertical="center" wrapText="1"/>
    </xf>
    <xf numFmtId="0" fontId="8" fillId="0" borderId="48" xfId="3" applyBorder="1" applyAlignment="1">
      <alignment horizontal="center" vertical="center" wrapText="1"/>
    </xf>
    <xf numFmtId="0" fontId="8" fillId="0" borderId="14" xfId="3" applyBorder="1" applyAlignment="1">
      <alignment horizontal="center" vertical="center" wrapText="1"/>
    </xf>
    <xf numFmtId="0" fontId="8" fillId="0" borderId="7" xfId="3" applyBorder="1" applyAlignment="1">
      <alignment horizontal="center" vertical="center" wrapText="1"/>
    </xf>
    <xf numFmtId="0" fontId="9" fillId="0" borderId="55" xfId="3" applyFont="1" applyBorder="1" applyAlignment="1">
      <alignment horizontal="center" vertical="top"/>
    </xf>
    <xf numFmtId="0" fontId="9" fillId="0" borderId="0" xfId="3" applyFont="1" applyAlignment="1">
      <alignment horizontal="center" vertical="top"/>
    </xf>
    <xf numFmtId="0" fontId="8" fillId="0" borderId="32" xfId="3" applyBorder="1" applyAlignment="1">
      <alignment horizontal="left" vertical="center" wrapText="1"/>
    </xf>
    <xf numFmtId="0" fontId="8" fillId="0" borderId="31" xfId="3" applyBorder="1" applyAlignment="1">
      <alignment horizontal="left" vertical="center" wrapText="1"/>
    </xf>
    <xf numFmtId="0" fontId="8" fillId="0" borderId="9" xfId="3" applyBorder="1" applyAlignment="1">
      <alignment horizontal="left" vertical="center" wrapText="1"/>
    </xf>
    <xf numFmtId="0" fontId="8" fillId="0" borderId="14" xfId="3" applyBorder="1" applyAlignment="1">
      <alignment horizontal="center" vertical="center" textRotation="255" wrapText="1"/>
    </xf>
    <xf numFmtId="0" fontId="8" fillId="0" borderId="42" xfId="3" applyBorder="1" applyAlignment="1">
      <alignment horizontal="center" vertical="center" textRotation="255" wrapText="1"/>
    </xf>
    <xf numFmtId="0" fontId="8" fillId="0" borderId="7" xfId="3" applyBorder="1" applyAlignment="1">
      <alignment horizontal="center" vertical="center" textRotation="255" wrapText="1"/>
    </xf>
    <xf numFmtId="0" fontId="8" fillId="0" borderId="37" xfId="3" applyBorder="1" applyAlignment="1">
      <alignment horizontal="left" vertical="center" wrapText="1"/>
    </xf>
    <xf numFmtId="0" fontId="8" fillId="0" borderId="38" xfId="3" applyBorder="1" applyAlignment="1">
      <alignment horizontal="left" vertical="center" wrapText="1"/>
    </xf>
    <xf numFmtId="0" fontId="8" fillId="0" borderId="13" xfId="3" applyBorder="1" applyAlignment="1">
      <alignment horizontal="left" vertical="center" wrapText="1"/>
    </xf>
    <xf numFmtId="0" fontId="8" fillId="0" borderId="42" xfId="3" applyBorder="1" applyAlignment="1">
      <alignment horizontal="center" vertical="center" wrapText="1"/>
    </xf>
    <xf numFmtId="0" fontId="9" fillId="0" borderId="55" xfId="3" applyFont="1" applyBorder="1" applyAlignment="1">
      <alignment horizontal="center" vertical="center"/>
    </xf>
    <xf numFmtId="0" fontId="9" fillId="0" borderId="0" xfId="3" applyFont="1" applyAlignment="1">
      <alignment horizontal="center" vertical="center"/>
    </xf>
    <xf numFmtId="0" fontId="8" fillId="0" borderId="57" xfId="3" applyBorder="1" applyAlignment="1">
      <alignment horizontal="center" vertical="center" textRotation="255" wrapText="1"/>
    </xf>
    <xf numFmtId="0" fontId="8" fillId="0" borderId="55" xfId="3" applyBorder="1" applyAlignment="1">
      <alignment horizontal="center" vertical="center" textRotation="255" wrapText="1"/>
    </xf>
    <xf numFmtId="0" fontId="8" fillId="0" borderId="73" xfId="3" applyBorder="1" applyAlignment="1">
      <alignment horizontal="center" vertical="center" textRotation="255" wrapText="1"/>
    </xf>
    <xf numFmtId="0" fontId="8" fillId="0" borderId="5" xfId="3" applyBorder="1" applyAlignment="1">
      <alignment horizontal="left" vertical="center" wrapText="1"/>
    </xf>
    <xf numFmtId="0" fontId="8" fillId="4" borderId="14" xfId="3" applyFill="1" applyBorder="1" applyAlignment="1">
      <alignment horizontal="center" vertical="center" textRotation="255" wrapText="1"/>
    </xf>
    <xf numFmtId="0" fontId="8" fillId="4" borderId="42" xfId="3" applyFill="1" applyBorder="1" applyAlignment="1">
      <alignment horizontal="center" vertical="center" textRotation="255" wrapText="1"/>
    </xf>
    <xf numFmtId="0" fontId="8" fillId="4" borderId="7" xfId="3" applyFill="1" applyBorder="1" applyAlignment="1">
      <alignment horizontal="center" vertical="center" textRotation="255" wrapText="1"/>
    </xf>
    <xf numFmtId="0" fontId="8" fillId="0" borderId="32" xfId="3" applyBorder="1">
      <alignment vertical="center" wrapText="1"/>
    </xf>
    <xf numFmtId="0" fontId="8" fillId="0" borderId="9" xfId="3" applyBorder="1">
      <alignment vertical="center" wrapText="1"/>
    </xf>
    <xf numFmtId="0" fontId="8" fillId="0" borderId="32" xfId="3" applyBorder="1" applyAlignment="1">
      <alignment horizontal="center" vertical="center"/>
    </xf>
    <xf numFmtId="0" fontId="8" fillId="0" borderId="31" xfId="3" applyBorder="1" applyAlignment="1">
      <alignment horizontal="center" vertical="center"/>
    </xf>
    <xf numFmtId="0" fontId="8" fillId="0" borderId="9" xfId="3" applyBorder="1" applyAlignment="1">
      <alignment horizontal="center" vertical="center"/>
    </xf>
    <xf numFmtId="0" fontId="12" fillId="0" borderId="0" xfId="3" applyFont="1" applyAlignment="1">
      <alignment horizontal="left" vertical="center" wrapText="1"/>
    </xf>
    <xf numFmtId="0" fontId="12" fillId="0" borderId="0" xfId="3" applyFont="1" applyAlignment="1">
      <alignment horizontal="left" vertical="center"/>
    </xf>
    <xf numFmtId="0" fontId="8" fillId="0" borderId="24" xfId="3" applyBorder="1">
      <alignment vertical="center" wrapText="1"/>
    </xf>
    <xf numFmtId="0" fontId="8" fillId="0" borderId="72" xfId="3" applyBorder="1" applyAlignment="1">
      <alignment horizontal="center" vertical="center" wrapText="1"/>
    </xf>
    <xf numFmtId="0" fontId="8" fillId="0" borderId="1" xfId="3" applyBorder="1" applyAlignment="1">
      <alignment horizontal="center" vertical="center" wrapText="1"/>
    </xf>
    <xf numFmtId="0" fontId="8" fillId="0" borderId="53" xfId="3" applyBorder="1" applyAlignment="1">
      <alignment horizontal="center" vertical="center" wrapText="1"/>
    </xf>
    <xf numFmtId="0" fontId="8" fillId="0" borderId="71" xfId="3" applyBorder="1" applyAlignment="1">
      <alignment horizontal="center" vertical="center" textRotation="255" wrapText="1"/>
    </xf>
    <xf numFmtId="0" fontId="8" fillId="0" borderId="60" xfId="3" applyBorder="1" applyAlignment="1">
      <alignment horizontal="center" vertical="center" textRotation="255" wrapText="1"/>
    </xf>
    <xf numFmtId="0" fontId="8" fillId="0" borderId="63" xfId="3" applyBorder="1" applyAlignment="1">
      <alignment horizontal="center" vertical="center" textRotation="255" wrapText="1"/>
    </xf>
    <xf numFmtId="0" fontId="8" fillId="0" borderId="45" xfId="3" applyBorder="1" applyAlignment="1">
      <alignment horizontal="center" vertical="center" wrapText="1"/>
    </xf>
    <xf numFmtId="0" fontId="8" fillId="0" borderId="38" xfId="3" applyBorder="1" applyAlignment="1">
      <alignment horizontal="center" vertical="center" wrapText="1"/>
    </xf>
    <xf numFmtId="0" fontId="8" fillId="0" borderId="45" xfId="3" applyBorder="1" applyAlignment="1">
      <alignment horizontal="center" vertical="center" textRotation="255" wrapText="1"/>
    </xf>
    <xf numFmtId="0" fontId="8" fillId="0" borderId="43" xfId="3" applyBorder="1" applyAlignment="1">
      <alignment horizontal="center" vertical="center" textRotation="255" wrapText="1"/>
    </xf>
    <xf numFmtId="0" fontId="8" fillId="0" borderId="66" xfId="3" applyBorder="1" applyAlignment="1">
      <alignment horizontal="center" vertical="center" textRotation="255" wrapText="1"/>
    </xf>
    <xf numFmtId="176" fontId="26" fillId="0" borderId="21" xfId="1" applyNumberFormat="1" applyFont="1" applyBorder="1" applyAlignment="1">
      <alignment horizontal="center" vertical="top" wrapText="1"/>
    </xf>
    <xf numFmtId="176" fontId="26" fillId="0" borderId="45" xfId="1" applyNumberFormat="1" applyFont="1" applyBorder="1" applyAlignment="1">
      <alignment horizontal="center" vertical="top" wrapText="1"/>
    </xf>
    <xf numFmtId="38" fontId="26" fillId="0" borderId="20" xfId="1" applyFont="1" applyBorder="1" applyAlignment="1">
      <alignment horizontal="center" vertical="top" wrapText="1"/>
    </xf>
    <xf numFmtId="0" fontId="28" fillId="0" borderId="55" xfId="0" applyFont="1" applyBorder="1" applyAlignment="1">
      <alignment horizontal="center" vertical="center"/>
    </xf>
    <xf numFmtId="0" fontId="28" fillId="0" borderId="51" xfId="0" applyFont="1" applyBorder="1" applyAlignment="1">
      <alignment horizontal="center" vertical="center"/>
    </xf>
    <xf numFmtId="38" fontId="28" fillId="0" borderId="55" xfId="1" applyFont="1" applyFill="1" applyBorder="1" applyAlignment="1">
      <alignment horizontal="center" vertical="center"/>
    </xf>
    <xf numFmtId="38" fontId="28" fillId="0" borderId="51" xfId="1" applyFont="1" applyFill="1" applyBorder="1" applyAlignment="1">
      <alignment horizontal="center" vertical="center"/>
    </xf>
    <xf numFmtId="0" fontId="28" fillId="0" borderId="55" xfId="5" applyFont="1" applyBorder="1" applyAlignment="1">
      <alignment horizontal="center" vertical="center"/>
    </xf>
    <xf numFmtId="0" fontId="28" fillId="0" borderId="51" xfId="5" applyFont="1" applyBorder="1" applyAlignment="1">
      <alignment horizontal="center" vertical="center"/>
    </xf>
    <xf numFmtId="0" fontId="24" fillId="0" borderId="39" xfId="6" applyFont="1" applyBorder="1" applyAlignment="1">
      <alignment horizontal="left" vertical="center" shrinkToFit="1"/>
    </xf>
    <xf numFmtId="0" fontId="24" fillId="4" borderId="70" xfId="6" applyFont="1" applyFill="1" applyBorder="1" applyAlignment="1">
      <alignment horizontal="center" vertical="center" shrinkToFit="1"/>
    </xf>
    <xf numFmtId="0" fontId="24" fillId="4" borderId="9" xfId="6" applyFont="1" applyFill="1" applyBorder="1" applyAlignment="1">
      <alignment horizontal="center" vertical="center" shrinkToFit="1"/>
    </xf>
    <xf numFmtId="0" fontId="24" fillId="4" borderId="74" xfId="6" applyFont="1" applyFill="1" applyBorder="1" applyAlignment="1">
      <alignment horizontal="center" vertical="center" shrinkToFit="1"/>
    </xf>
    <xf numFmtId="0" fontId="24" fillId="4" borderId="23" xfId="6" applyFont="1" applyFill="1" applyBorder="1" applyAlignment="1">
      <alignment horizontal="center" vertical="center" shrinkToFit="1"/>
    </xf>
    <xf numFmtId="0" fontId="24" fillId="0" borderId="70" xfId="6" applyFont="1" applyBorder="1" applyAlignment="1">
      <alignment horizontal="center" vertical="center" shrinkToFit="1"/>
    </xf>
    <xf numFmtId="0" fontId="24" fillId="0" borderId="9" xfId="6" applyFont="1" applyBorder="1" applyAlignment="1">
      <alignment horizontal="center" vertical="center" shrinkToFit="1"/>
    </xf>
    <xf numFmtId="0" fontId="24" fillId="0" borderId="74" xfId="6" applyFont="1" applyBorder="1" applyAlignment="1">
      <alignment horizontal="center" vertical="center" shrinkToFit="1"/>
    </xf>
    <xf numFmtId="0" fontId="24" fillId="0" borderId="23" xfId="6" applyFont="1" applyBorder="1" applyAlignment="1">
      <alignment horizontal="center" vertical="center" shrinkToFit="1"/>
    </xf>
    <xf numFmtId="38" fontId="46" fillId="0" borderId="14" xfId="11" applyNumberFormat="1" applyFont="1" applyBorder="1" applyAlignment="1">
      <alignment horizontal="center" vertical="center" textRotation="255"/>
    </xf>
    <xf numFmtId="38" fontId="46" fillId="0" borderId="42" xfId="11" applyNumberFormat="1" applyFont="1" applyBorder="1" applyAlignment="1">
      <alignment horizontal="center" vertical="center" textRotation="255"/>
    </xf>
    <xf numFmtId="38" fontId="46" fillId="0" borderId="7" xfId="11" applyNumberFormat="1" applyFont="1" applyBorder="1" applyAlignment="1">
      <alignment horizontal="center" vertical="center" textRotation="255"/>
    </xf>
    <xf numFmtId="38" fontId="46" fillId="0" borderId="21" xfId="11" applyNumberFormat="1" applyFont="1" applyBorder="1"/>
    <xf numFmtId="38" fontId="46" fillId="0" borderId="45" xfId="11" applyNumberFormat="1" applyFont="1" applyBorder="1"/>
    <xf numFmtId="38" fontId="46" fillId="0" borderId="15" xfId="11" applyNumberFormat="1" applyFont="1" applyBorder="1" applyAlignment="1">
      <alignment horizontal="center"/>
    </xf>
    <xf numFmtId="38" fontId="46" fillId="0" borderId="43" xfId="11" applyNumberFormat="1" applyFont="1" applyBorder="1" applyAlignment="1">
      <alignment horizontal="center"/>
    </xf>
    <xf numFmtId="0" fontId="46" fillId="0" borderId="15" xfId="11" applyFont="1" applyBorder="1"/>
    <xf numFmtId="0" fontId="46" fillId="0" borderId="43" xfId="11" applyFont="1" applyBorder="1"/>
    <xf numFmtId="38" fontId="46" fillId="0" borderId="37" xfId="11" applyNumberFormat="1" applyFont="1" applyBorder="1"/>
    <xf numFmtId="38" fontId="46" fillId="0" borderId="38" xfId="11" applyNumberFormat="1" applyFont="1" applyBorder="1"/>
    <xf numFmtId="38" fontId="46" fillId="0" borderId="15" xfId="11" applyNumberFormat="1" applyFont="1" applyBorder="1" applyAlignment="1">
      <alignment shrinkToFit="1"/>
    </xf>
    <xf numFmtId="38" fontId="46" fillId="0" borderId="43" xfId="11" applyNumberFormat="1" applyFont="1" applyBorder="1" applyAlignment="1">
      <alignment shrinkToFit="1"/>
    </xf>
    <xf numFmtId="38" fontId="46" fillId="0" borderId="14" xfId="0" applyNumberFormat="1" applyFont="1" applyBorder="1" applyAlignment="1">
      <alignment horizontal="center" vertical="center" textRotation="255"/>
    </xf>
    <xf numFmtId="38" fontId="46" fillId="0" borderId="42" xfId="0" applyNumberFormat="1" applyFont="1" applyBorder="1" applyAlignment="1">
      <alignment horizontal="center" vertical="center" textRotation="255"/>
    </xf>
    <xf numFmtId="38" fontId="46" fillId="0" borderId="7" xfId="0" applyNumberFormat="1" applyFont="1" applyBorder="1" applyAlignment="1">
      <alignment horizontal="center" vertical="center" textRotation="255"/>
    </xf>
    <xf numFmtId="38" fontId="46" fillId="0" borderId="15" xfId="0" applyNumberFormat="1" applyFont="1" applyBorder="1" applyAlignment="1">
      <alignment horizontal="center" vertical="center"/>
    </xf>
    <xf numFmtId="38" fontId="46" fillId="0" borderId="43" xfId="0" applyNumberFormat="1" applyFont="1" applyBorder="1" applyAlignment="1">
      <alignment horizontal="center" vertical="center"/>
    </xf>
    <xf numFmtId="38" fontId="46" fillId="0" borderId="55" xfId="0" applyNumberFormat="1" applyFont="1" applyBorder="1" applyAlignment="1">
      <alignment horizontal="center" vertical="center"/>
    </xf>
    <xf numFmtId="38" fontId="46" fillId="0" borderId="19" xfId="0" applyNumberFormat="1" applyFont="1" applyBorder="1" applyAlignment="1">
      <alignment horizontal="center" vertical="center" textRotation="255"/>
    </xf>
    <xf numFmtId="38" fontId="46" fillId="0" borderId="41" xfId="0" applyNumberFormat="1" applyFont="1" applyBorder="1" applyAlignment="1">
      <alignment horizontal="center" vertical="center" textRotation="255"/>
    </xf>
    <xf numFmtId="38" fontId="46" fillId="0" borderId="35" xfId="0" applyNumberFormat="1" applyFont="1" applyBorder="1" applyAlignment="1">
      <alignment horizontal="center" vertical="center" textRotation="255"/>
    </xf>
    <xf numFmtId="3" fontId="4" fillId="0" borderId="0" xfId="8" applyNumberFormat="1" applyFont="1" applyAlignment="1">
      <alignment horizontal="left" vertical="center"/>
    </xf>
    <xf numFmtId="0" fontId="6" fillId="0" borderId="19" xfId="8" applyFont="1" applyBorder="1" applyAlignment="1">
      <alignment horizontal="center" vertical="center" wrapText="1"/>
    </xf>
    <xf numFmtId="0" fontId="6" fillId="0" borderId="35"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32" xfId="8" applyFont="1" applyBorder="1" applyAlignment="1">
      <alignment horizontal="left" vertical="center" wrapText="1"/>
    </xf>
    <xf numFmtId="0" fontId="6" fillId="0" borderId="9" xfId="8" applyFont="1" applyBorder="1" applyAlignment="1">
      <alignment horizontal="left" vertical="center" wrapText="1"/>
    </xf>
    <xf numFmtId="0" fontId="6" fillId="0" borderId="17" xfId="8" applyFont="1" applyBorder="1" applyAlignment="1">
      <alignment horizontal="left" vertical="center" wrapText="1"/>
    </xf>
    <xf numFmtId="0" fontId="6" fillId="0" borderId="23" xfId="8" applyFont="1" applyBorder="1" applyAlignment="1">
      <alignment horizontal="left" vertical="center" wrapText="1"/>
    </xf>
    <xf numFmtId="0" fontId="6" fillId="0" borderId="78" xfId="8" applyFont="1" applyBorder="1" applyAlignment="1">
      <alignment horizontal="center" vertical="center" wrapText="1"/>
    </xf>
    <xf numFmtId="0" fontId="6" fillId="0" borderId="7" xfId="8" applyFont="1" applyBorder="1" applyAlignment="1">
      <alignment horizontal="center" vertical="center" wrapText="1"/>
    </xf>
    <xf numFmtId="0" fontId="4" fillId="0" borderId="39" xfId="8" applyFont="1" applyBorder="1" applyAlignment="1">
      <alignment horizontal="right" vertical="center"/>
    </xf>
    <xf numFmtId="0" fontId="6" fillId="0" borderId="12" xfId="8" applyFont="1" applyBorder="1" applyAlignment="1">
      <alignment horizontal="left" vertical="center" wrapText="1"/>
    </xf>
    <xf numFmtId="0" fontId="6" fillId="0" borderId="28" xfId="8" applyFont="1" applyBorder="1" applyAlignment="1">
      <alignment horizontal="left" vertical="center" wrapText="1"/>
    </xf>
    <xf numFmtId="0" fontId="6" fillId="0" borderId="12"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8" applyFont="1" applyBorder="1" applyAlignment="1">
      <alignment horizontal="left" vertical="center" wrapText="1"/>
    </xf>
    <xf numFmtId="0" fontId="6" fillId="0" borderId="78" xfId="8" applyFont="1" applyBorder="1" applyAlignment="1">
      <alignment horizontal="center" vertical="center" textRotation="255"/>
    </xf>
    <xf numFmtId="0" fontId="6" fillId="0" borderId="42" xfId="8" applyFont="1" applyBorder="1" applyAlignment="1">
      <alignment horizontal="center" vertical="center" textRotation="255"/>
    </xf>
    <xf numFmtId="0" fontId="6" fillId="0" borderId="63" xfId="8" applyFont="1" applyBorder="1" applyAlignment="1">
      <alignment horizontal="center" vertical="center" textRotation="255"/>
    </xf>
    <xf numFmtId="0" fontId="6" fillId="0" borderId="32"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37" xfId="8" applyFont="1" applyBorder="1" applyAlignment="1">
      <alignment horizontal="center" vertical="center" wrapText="1"/>
    </xf>
    <xf numFmtId="0" fontId="6" fillId="0" borderId="38" xfId="8" applyFont="1" applyBorder="1" applyAlignment="1">
      <alignment horizontal="center" vertical="center" wrapText="1"/>
    </xf>
    <xf numFmtId="0" fontId="6" fillId="0" borderId="4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8" applyFont="1" applyBorder="1" applyAlignment="1">
      <alignment horizontal="center" vertical="center" wrapText="1"/>
    </xf>
    <xf numFmtId="0" fontId="6" fillId="0" borderId="42" xfId="8" applyFont="1" applyBorder="1" applyAlignment="1">
      <alignment horizontal="center" vertical="center" wrapText="1"/>
    </xf>
    <xf numFmtId="0" fontId="6" fillId="0" borderId="77" xfId="8" applyFont="1" applyBorder="1" applyAlignment="1">
      <alignment horizontal="center" vertical="center"/>
    </xf>
    <xf numFmtId="0" fontId="6" fillId="0" borderId="40" xfId="8" applyFont="1" applyBorder="1" applyAlignment="1">
      <alignment horizontal="center" vertical="center"/>
    </xf>
    <xf numFmtId="0" fontId="6" fillId="0" borderId="34" xfId="8" applyFont="1" applyBorder="1" applyAlignment="1">
      <alignment horizontal="center" vertical="center"/>
    </xf>
    <xf numFmtId="0" fontId="6" fillId="0" borderId="70" xfId="8" applyFont="1" applyBorder="1" applyAlignment="1">
      <alignment horizontal="center" vertical="center"/>
    </xf>
    <xf numFmtId="0" fontId="6" fillId="0" borderId="31" xfId="8" applyFont="1" applyBorder="1" applyAlignment="1">
      <alignment horizontal="center" vertical="center"/>
    </xf>
    <xf numFmtId="0" fontId="6" fillId="0" borderId="48" xfId="8" applyFont="1" applyBorder="1" applyAlignment="1">
      <alignment horizontal="center" vertical="center"/>
    </xf>
    <xf numFmtId="0" fontId="6" fillId="0" borderId="14"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4" fillId="0" borderId="0" xfId="8" applyFont="1" applyAlignment="1">
      <alignment horizontal="center" vertical="center"/>
    </xf>
    <xf numFmtId="0" fontId="6" fillId="0" borderId="69" xfId="8" applyFont="1" applyBorder="1" applyAlignment="1">
      <alignment horizontal="center" vertical="center" wrapText="1"/>
    </xf>
    <xf numFmtId="0" fontId="6" fillId="0" borderId="28" xfId="8" applyFont="1" applyBorder="1" applyAlignment="1">
      <alignment horizontal="center" vertical="center" wrapText="1"/>
    </xf>
    <xf numFmtId="0" fontId="6" fillId="0" borderId="70" xfId="8" applyFont="1" applyBorder="1" applyAlignment="1">
      <alignment horizontal="center" vertical="center" wrapText="1"/>
    </xf>
    <xf numFmtId="0" fontId="6" fillId="0" borderId="9" xfId="8" applyFont="1" applyBorder="1" applyAlignment="1">
      <alignment horizontal="center" vertical="center" wrapText="1"/>
    </xf>
    <xf numFmtId="0" fontId="6" fillId="0" borderId="71" xfId="8" applyFont="1" applyBorder="1" applyAlignment="1">
      <alignment horizontal="center" vertical="center"/>
    </xf>
    <xf numFmtId="0" fontId="6" fillId="0" borderId="45" xfId="8" applyFont="1" applyBorder="1" applyAlignment="1">
      <alignment horizontal="center" vertical="center"/>
    </xf>
    <xf numFmtId="0" fontId="6" fillId="0" borderId="55" xfId="8" applyFont="1" applyBorder="1" applyAlignment="1">
      <alignment horizontal="center" vertical="center"/>
    </xf>
    <xf numFmtId="0" fontId="6" fillId="0" borderId="43" xfId="8" applyFont="1" applyBorder="1" applyAlignment="1">
      <alignment horizontal="center" vertical="center"/>
    </xf>
    <xf numFmtId="0" fontId="6" fillId="0" borderId="60" xfId="8" applyFont="1" applyBorder="1" applyAlignment="1">
      <alignment horizontal="center" vertical="center"/>
    </xf>
    <xf numFmtId="0" fontId="6" fillId="0" borderId="66" xfId="8" applyFont="1" applyBorder="1" applyAlignment="1">
      <alignment horizontal="center" vertical="center"/>
    </xf>
    <xf numFmtId="0" fontId="6" fillId="0" borderId="43" xfId="8" applyFont="1" applyBorder="1" applyAlignment="1">
      <alignment horizontal="center" vertical="center" textRotation="255"/>
    </xf>
    <xf numFmtId="0" fontId="6" fillId="0" borderId="66" xfId="8" applyFont="1" applyBorder="1" applyAlignment="1">
      <alignment horizontal="center" vertical="center" textRotation="255"/>
    </xf>
    <xf numFmtId="0" fontId="6" fillId="0" borderId="58" xfId="8" applyFont="1" applyBorder="1" applyAlignment="1">
      <alignment horizontal="center" vertical="center" wrapText="1"/>
    </xf>
    <xf numFmtId="0" fontId="6" fillId="0" borderId="76" xfId="8" applyFont="1" applyBorder="1" applyAlignment="1">
      <alignment horizontal="center" vertical="center" wrapText="1"/>
    </xf>
    <xf numFmtId="0" fontId="6" fillId="0" borderId="0" xfId="8" applyFont="1" applyAlignment="1">
      <alignment horizontal="center" vertical="center" wrapText="1"/>
    </xf>
    <xf numFmtId="0" fontId="6" fillId="0" borderId="43" xfId="8" applyFont="1" applyBorder="1" applyAlignment="1">
      <alignment horizontal="center" vertical="center" wrapText="1"/>
    </xf>
    <xf numFmtId="0" fontId="6" fillId="0" borderId="36" xfId="8" applyFont="1" applyBorder="1" applyAlignment="1">
      <alignment horizontal="center" vertical="center" wrapText="1"/>
    </xf>
    <xf numFmtId="0" fontId="6" fillId="0" borderId="39" xfId="8" applyFont="1" applyBorder="1" applyAlignment="1">
      <alignment horizontal="center" vertical="center" wrapText="1"/>
    </xf>
    <xf numFmtId="0" fontId="6" fillId="0" borderId="66" xfId="8" applyFont="1" applyBorder="1" applyAlignment="1">
      <alignment horizontal="center" vertical="center" wrapText="1"/>
    </xf>
    <xf numFmtId="0" fontId="4" fillId="0" borderId="58" xfId="8" applyFont="1" applyBorder="1" applyAlignment="1">
      <alignment horizontal="right" vertical="center"/>
    </xf>
    <xf numFmtId="0" fontId="4" fillId="0" borderId="0" xfId="8" applyFont="1" applyAlignment="1">
      <alignment horizontal="right" vertical="center"/>
    </xf>
    <xf numFmtId="0" fontId="4" fillId="0" borderId="72" xfId="8" applyFont="1" applyBorder="1" applyAlignment="1">
      <alignment horizontal="center" vertical="center"/>
    </xf>
    <xf numFmtId="0" fontId="4" fillId="0" borderId="1" xfId="8" applyFont="1" applyBorder="1" applyAlignment="1">
      <alignment horizontal="center" vertical="center"/>
    </xf>
    <xf numFmtId="0" fontId="4" fillId="0" borderId="54" xfId="8" applyFont="1" applyBorder="1" applyAlignment="1">
      <alignment horizontal="center" vertical="center"/>
    </xf>
    <xf numFmtId="0" fontId="4" fillId="0" borderId="30" xfId="8" applyFont="1" applyBorder="1" applyAlignment="1">
      <alignment horizontal="center" vertical="center" textRotation="255"/>
    </xf>
    <xf numFmtId="0" fontId="4" fillId="0" borderId="34" xfId="8" applyFont="1" applyBorder="1" applyAlignment="1">
      <alignment horizontal="center" vertical="center" textRotation="255"/>
    </xf>
    <xf numFmtId="0" fontId="4" fillId="0" borderId="33" xfId="8" applyFont="1" applyBorder="1" applyAlignment="1">
      <alignment horizontal="center" vertical="center" textRotation="255"/>
    </xf>
    <xf numFmtId="0" fontId="4" fillId="0" borderId="26" xfId="8" applyFont="1" applyBorder="1" applyAlignment="1">
      <alignment horizontal="center" vertical="center" textRotation="255"/>
    </xf>
    <xf numFmtId="0" fontId="6" fillId="0" borderId="32" xfId="8" applyFont="1" applyBorder="1" applyAlignment="1">
      <alignment horizontal="center" vertical="center" wrapText="1"/>
    </xf>
    <xf numFmtId="0" fontId="4" fillId="0" borderId="14" xfId="8" applyFont="1" applyBorder="1" applyAlignment="1">
      <alignment horizontal="center" vertical="center" textRotation="255"/>
    </xf>
    <xf numFmtId="0" fontId="4" fillId="0" borderId="7" xfId="8" applyFont="1" applyBorder="1" applyAlignment="1">
      <alignment horizontal="center" vertical="center" textRotation="255"/>
    </xf>
    <xf numFmtId="0" fontId="4" fillId="0" borderId="14" xfId="8" applyFont="1" applyBorder="1" applyAlignment="1">
      <alignment horizontal="center" vertical="center" textRotation="255" wrapText="1"/>
    </xf>
    <xf numFmtId="0" fontId="4" fillId="0" borderId="42" xfId="8" applyFont="1" applyBorder="1" applyAlignment="1">
      <alignment horizontal="center" vertical="center" textRotation="255" wrapText="1"/>
    </xf>
    <xf numFmtId="0" fontId="4" fillId="0" borderId="63" xfId="8" applyFont="1" applyBorder="1" applyAlignment="1">
      <alignment horizontal="center" vertical="center" textRotation="255" wrapText="1"/>
    </xf>
    <xf numFmtId="0" fontId="4" fillId="0" borderId="77" xfId="8" applyFont="1" applyBorder="1" applyAlignment="1">
      <alignment horizontal="center" vertical="center" textRotation="255" wrapText="1"/>
    </xf>
    <xf numFmtId="0" fontId="4" fillId="0" borderId="40" xfId="8" applyFont="1" applyBorder="1" applyAlignment="1">
      <alignment horizontal="center" vertical="center" textRotation="255" wrapText="1"/>
    </xf>
    <xf numFmtId="0" fontId="4" fillId="0" borderId="65" xfId="8" applyFont="1" applyBorder="1" applyAlignment="1">
      <alignment horizontal="center" vertical="center" textRotation="255"/>
    </xf>
    <xf numFmtId="0" fontId="6" fillId="0" borderId="77" xfId="8" applyFont="1" applyBorder="1" applyAlignment="1">
      <alignment horizontal="center" vertical="center" textRotation="255"/>
    </xf>
    <xf numFmtId="0" fontId="6" fillId="0" borderId="40" xfId="8" applyFont="1" applyBorder="1" applyAlignment="1">
      <alignment horizontal="center" vertical="center" textRotation="255"/>
    </xf>
    <xf numFmtId="0" fontId="6" fillId="0" borderId="65" xfId="8" applyFont="1" applyBorder="1" applyAlignment="1">
      <alignment horizontal="center" vertical="center" textRotation="255"/>
    </xf>
    <xf numFmtId="0" fontId="6" fillId="0" borderId="77" xfId="8" applyFont="1" applyBorder="1" applyAlignment="1">
      <alignment horizontal="center" vertical="center" textRotation="255" wrapText="1"/>
    </xf>
    <xf numFmtId="0" fontId="6" fillId="0" borderId="40" xfId="8" applyFont="1" applyBorder="1" applyAlignment="1">
      <alignment horizontal="center" vertical="center" textRotation="255" wrapText="1"/>
    </xf>
    <xf numFmtId="0" fontId="4" fillId="0" borderId="30" xfId="8" applyFont="1" applyBorder="1" applyAlignment="1">
      <alignment horizontal="center" vertical="center" textRotation="255" shrinkToFit="1"/>
    </xf>
    <xf numFmtId="0" fontId="4" fillId="0" borderId="34" xfId="8" applyFont="1" applyBorder="1" applyAlignment="1">
      <alignment horizontal="center" vertical="center" textRotation="255" shrinkToFit="1"/>
    </xf>
    <xf numFmtId="0" fontId="4" fillId="0" borderId="33" xfId="8" applyFont="1" applyBorder="1" applyAlignment="1">
      <alignment horizontal="center" vertical="center" textRotation="255" shrinkToFit="1"/>
    </xf>
    <xf numFmtId="0" fontId="4" fillId="0" borderId="26" xfId="8" applyFont="1" applyBorder="1" applyAlignment="1">
      <alignment horizontal="center" vertical="center" textRotation="255" shrinkToFit="1"/>
    </xf>
    <xf numFmtId="0" fontId="6" fillId="0" borderId="65" xfId="8" applyFont="1" applyBorder="1" applyAlignment="1">
      <alignment horizontal="center" vertical="center" textRotation="255" wrapText="1"/>
    </xf>
    <xf numFmtId="0" fontId="6" fillId="0" borderId="75" xfId="8" applyFont="1" applyBorder="1" applyAlignment="1">
      <alignment horizontal="center" vertical="center" textRotation="255" wrapText="1"/>
    </xf>
    <xf numFmtId="0" fontId="6" fillId="0" borderId="41" xfId="8" applyFont="1" applyBorder="1" applyAlignment="1">
      <alignment horizontal="center" vertical="center" textRotation="255" wrapText="1"/>
    </xf>
    <xf numFmtId="0" fontId="6" fillId="0" borderId="41" xfId="8" applyFont="1" applyBorder="1" applyAlignment="1">
      <alignment horizontal="center" vertical="center" textRotation="255"/>
    </xf>
    <xf numFmtId="0" fontId="6" fillId="0" borderId="62" xfId="8" applyFont="1" applyBorder="1" applyAlignment="1">
      <alignment horizontal="center" vertical="center" textRotation="255"/>
    </xf>
    <xf numFmtId="0" fontId="6" fillId="0" borderId="17" xfId="8" applyFont="1" applyBorder="1" applyAlignment="1">
      <alignment horizontal="center" vertical="center" wrapText="1"/>
    </xf>
    <xf numFmtId="0" fontId="6" fillId="0" borderId="23" xfId="8" applyFont="1" applyBorder="1" applyAlignment="1">
      <alignment horizontal="center" vertical="center" wrapText="1"/>
    </xf>
    <xf numFmtId="0" fontId="4" fillId="0" borderId="77" xfId="8" applyFont="1" applyBorder="1" applyAlignment="1">
      <alignment horizontal="center" vertical="center" textRotation="255"/>
    </xf>
    <xf numFmtId="0" fontId="4" fillId="0" borderId="40" xfId="8" applyFont="1" applyBorder="1" applyAlignment="1">
      <alignment horizontal="center" vertical="center" textRotation="255"/>
    </xf>
    <xf numFmtId="0" fontId="0" fillId="0" borderId="40" xfId="0" applyBorder="1" applyAlignment="1">
      <alignment vertical="center" textRotation="255"/>
    </xf>
    <xf numFmtId="0" fontId="0" fillId="0" borderId="65" xfId="0" applyBorder="1" applyAlignment="1">
      <alignment vertical="center" textRotation="255"/>
    </xf>
    <xf numFmtId="0" fontId="6" fillId="0" borderId="36" xfId="8" applyFont="1" applyBorder="1" applyAlignment="1">
      <alignment horizontal="left" vertical="center" wrapText="1"/>
    </xf>
    <xf numFmtId="0" fontId="6" fillId="0" borderId="38" xfId="8" applyFont="1" applyBorder="1" applyAlignment="1">
      <alignment horizontal="left" vertical="center" wrapText="1"/>
    </xf>
    <xf numFmtId="0" fontId="6" fillId="0" borderId="31" xfId="8" applyFont="1" applyBorder="1" applyAlignment="1">
      <alignment horizontal="left" vertical="center" wrapText="1"/>
    </xf>
    <xf numFmtId="0" fontId="6" fillId="0" borderId="25" xfId="8" applyFont="1" applyBorder="1" applyAlignment="1">
      <alignment horizontal="left" vertical="center" wrapText="1"/>
    </xf>
    <xf numFmtId="0" fontId="6" fillId="0" borderId="75" xfId="8" applyFont="1" applyBorder="1" applyAlignment="1">
      <alignment horizontal="center" vertical="center" textRotation="255"/>
    </xf>
    <xf numFmtId="0" fontId="6" fillId="0" borderId="57" xfId="8" applyFont="1" applyBorder="1" applyAlignment="1">
      <alignment horizontal="center" vertical="center" wrapText="1"/>
    </xf>
    <xf numFmtId="0" fontId="0" fillId="0" borderId="76" xfId="0" applyBorder="1">
      <alignment vertical="center"/>
    </xf>
    <xf numFmtId="0" fontId="6" fillId="0" borderId="55" xfId="8" applyFont="1" applyBorder="1" applyAlignment="1">
      <alignment horizontal="center" vertical="center" wrapText="1"/>
    </xf>
    <xf numFmtId="0" fontId="0" fillId="0" borderId="43" xfId="0" applyBorder="1">
      <alignment vertical="center"/>
    </xf>
    <xf numFmtId="0" fontId="0" fillId="0" borderId="55" xfId="0" applyBorder="1">
      <alignment vertical="center"/>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8" applyFont="1" applyBorder="1" applyAlignment="1">
      <alignment horizontal="center" vertical="center"/>
    </xf>
    <xf numFmtId="0" fontId="6" fillId="0" borderId="29" xfId="8" applyFont="1" applyBorder="1" applyAlignment="1">
      <alignment horizontal="center" vertical="center"/>
    </xf>
    <xf numFmtId="0" fontId="6" fillId="0" borderId="6" xfId="8" applyFont="1" applyBorder="1" applyAlignment="1">
      <alignment horizontal="center" vertic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1" xfId="8" applyFont="1" applyBorder="1" applyAlignment="1">
      <alignment horizontal="center" vertical="center" wrapText="1"/>
    </xf>
    <xf numFmtId="0" fontId="6" fillId="0" borderId="48" xfId="8" applyFont="1" applyBorder="1" applyAlignment="1">
      <alignment horizontal="center" vertical="center" wrapText="1"/>
    </xf>
    <xf numFmtId="0" fontId="6" fillId="0" borderId="44" xfId="8" applyFont="1" applyBorder="1" applyAlignment="1">
      <alignment horizontal="center" vertical="center" wrapText="1"/>
    </xf>
    <xf numFmtId="0" fontId="6" fillId="0" borderId="8" xfId="8" applyFont="1" applyBorder="1" applyAlignment="1">
      <alignment horizontal="center" vertical="center" wrapText="1"/>
    </xf>
    <xf numFmtId="0" fontId="6" fillId="0" borderId="69" xfId="8" applyFont="1" applyBorder="1" applyAlignment="1">
      <alignment horizontal="center" vertical="center"/>
    </xf>
    <xf numFmtId="0" fontId="6" fillId="0" borderId="47" xfId="8" applyFont="1" applyBorder="1" applyAlignment="1">
      <alignment horizontal="center" vertical="center"/>
    </xf>
    <xf numFmtId="0" fontId="6" fillId="0" borderId="20" xfId="8" applyFont="1" applyBorder="1" applyAlignment="1">
      <alignment horizontal="center" vertical="center" wrapText="1"/>
    </xf>
    <xf numFmtId="0" fontId="6" fillId="0" borderId="49" xfId="8" applyFont="1" applyBorder="1" applyAlignment="1">
      <alignment horizontal="center" vertical="center" wrapText="1"/>
    </xf>
    <xf numFmtId="0" fontId="6" fillId="0" borderId="51" xfId="8" applyFont="1" applyBorder="1" applyAlignment="1">
      <alignment horizontal="center" vertical="center" wrapText="1"/>
    </xf>
    <xf numFmtId="0" fontId="6" fillId="0" borderId="67" xfId="8" applyFont="1" applyBorder="1" applyAlignment="1">
      <alignment horizontal="center" vertical="center" wrapText="1"/>
    </xf>
    <xf numFmtId="0" fontId="6" fillId="0" borderId="41" xfId="8" applyFont="1" applyBorder="1" applyAlignment="1">
      <alignment horizontal="center" vertical="center" wrapText="1"/>
    </xf>
    <xf numFmtId="0" fontId="6" fillId="0" borderId="16" xfId="8" applyFont="1" applyBorder="1" applyAlignment="1">
      <alignment horizontal="center" vertical="center" wrapText="1"/>
    </xf>
    <xf numFmtId="0" fontId="0" fillId="0" borderId="1" xfId="0" applyBorder="1">
      <alignment vertical="center"/>
    </xf>
    <xf numFmtId="0" fontId="0" fillId="0" borderId="54" xfId="0" applyBorder="1">
      <alignment vertical="center"/>
    </xf>
    <xf numFmtId="0" fontId="6" fillId="0" borderId="72" xfId="8" applyFont="1" applyBorder="1" applyAlignment="1">
      <alignment horizontal="center" vertical="center"/>
    </xf>
    <xf numFmtId="0" fontId="6" fillId="0" borderId="1" xfId="8" applyFont="1" applyBorder="1" applyAlignment="1">
      <alignment horizontal="center" vertical="center"/>
    </xf>
    <xf numFmtId="0" fontId="6" fillId="0" borderId="54" xfId="8" applyFont="1" applyBorder="1" applyAlignment="1">
      <alignment horizontal="center" vertical="center"/>
    </xf>
    <xf numFmtId="0" fontId="6" fillId="0" borderId="29" xfId="8" applyFont="1" applyBorder="1" applyAlignment="1">
      <alignment horizontal="center" vertical="center" wrapText="1"/>
    </xf>
    <xf numFmtId="0" fontId="6" fillId="0" borderId="28" xfId="8" applyFont="1" applyBorder="1" applyAlignment="1">
      <alignment horizontal="center" vertical="center"/>
    </xf>
    <xf numFmtId="0" fontId="6" fillId="0" borderId="5" xfId="8" applyFont="1" applyBorder="1" applyAlignment="1">
      <alignment horizontal="center" vertical="center"/>
    </xf>
    <xf numFmtId="0" fontId="6" fillId="0" borderId="12" xfId="8" applyFont="1" applyBorder="1" applyAlignment="1">
      <alignment horizontal="center" vertical="center"/>
    </xf>
    <xf numFmtId="0" fontId="4" fillId="0" borderId="69" xfId="8" applyFont="1" applyBorder="1" applyAlignment="1">
      <alignment horizontal="center" vertical="center"/>
    </xf>
    <xf numFmtId="0" fontId="4" fillId="0" borderId="29" xfId="8" applyFont="1" applyBorder="1" applyAlignment="1">
      <alignment horizontal="center" vertical="center"/>
    </xf>
    <xf numFmtId="0" fontId="4" fillId="0" borderId="47" xfId="8" applyFont="1" applyBorder="1" applyAlignment="1">
      <alignment horizontal="center" vertical="center"/>
    </xf>
    <xf numFmtId="0" fontId="4" fillId="0" borderId="74" xfId="8" applyFont="1" applyBorder="1" applyAlignment="1">
      <alignment horizontal="center" vertical="center"/>
    </xf>
    <xf numFmtId="0" fontId="4" fillId="0" borderId="25" xfId="8" applyFont="1" applyBorder="1" applyAlignment="1">
      <alignment horizontal="center" vertical="center"/>
    </xf>
    <xf numFmtId="0" fontId="4" fillId="0" borderId="50" xfId="8" applyFont="1" applyBorder="1" applyAlignment="1">
      <alignment horizontal="center" vertical="center"/>
    </xf>
    <xf numFmtId="0" fontId="6" fillId="0" borderId="77" xfId="8" applyFont="1" applyBorder="1" applyAlignment="1">
      <alignment horizontal="center" vertical="center" wrapText="1"/>
    </xf>
    <xf numFmtId="0" fontId="6" fillId="0" borderId="40" xfId="8" applyFont="1" applyBorder="1" applyAlignment="1">
      <alignment horizontal="center" vertical="center" wrapText="1"/>
    </xf>
    <xf numFmtId="0" fontId="6" fillId="0" borderId="34" xfId="8" applyFont="1" applyBorder="1" applyAlignment="1">
      <alignment horizontal="center" vertical="center" wrapText="1"/>
    </xf>
    <xf numFmtId="0" fontId="6" fillId="0" borderId="73" xfId="8" applyFont="1" applyBorder="1" applyAlignment="1">
      <alignment horizontal="center" vertical="center" wrapText="1"/>
    </xf>
    <xf numFmtId="0" fontId="6" fillId="0" borderId="79" xfId="8" applyFont="1" applyBorder="1" applyAlignment="1">
      <alignment horizontal="center" vertical="center" wrapText="1"/>
    </xf>
    <xf numFmtId="0" fontId="6" fillId="0" borderId="59" xfId="8" applyFont="1" applyBorder="1" applyAlignment="1">
      <alignment horizontal="center" vertical="center" wrapText="1"/>
    </xf>
    <xf numFmtId="0" fontId="6" fillId="2" borderId="14" xfId="8" applyFont="1" applyFill="1" applyBorder="1" applyAlignment="1">
      <alignment horizontal="center" vertical="center" wrapText="1"/>
    </xf>
    <xf numFmtId="0" fontId="6" fillId="2" borderId="7" xfId="8" applyFont="1" applyFill="1" applyBorder="1" applyAlignment="1">
      <alignment horizontal="center" vertical="center" wrapText="1"/>
    </xf>
    <xf numFmtId="0" fontId="4" fillId="0" borderId="32" xfId="8" applyFont="1" applyBorder="1" applyAlignment="1">
      <alignment horizontal="center" vertical="center" wrapText="1"/>
    </xf>
    <xf numFmtId="0" fontId="4" fillId="0" borderId="31" xfId="8" applyFont="1" applyBorder="1" applyAlignment="1">
      <alignment horizontal="center" vertical="center" wrapText="1"/>
    </xf>
    <xf numFmtId="0" fontId="4" fillId="0" borderId="9" xfId="8" applyFont="1" applyBorder="1" applyAlignment="1">
      <alignment horizontal="center" vertical="center" wrapText="1"/>
    </xf>
    <xf numFmtId="0" fontId="6" fillId="0" borderId="1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3" xfId="8" applyFont="1" applyBorder="1" applyAlignment="1">
      <alignment horizontal="center" vertical="center"/>
    </xf>
    <xf numFmtId="0" fontId="6" fillId="0" borderId="60" xfId="8" applyFont="1" applyBorder="1" applyAlignment="1">
      <alignment horizontal="center" vertical="center" wrapText="1"/>
    </xf>
    <xf numFmtId="0" fontId="6" fillId="0" borderId="27" xfId="8" applyFont="1" applyBorder="1" applyAlignment="1">
      <alignment horizontal="center" vertical="center" wrapText="1"/>
    </xf>
    <xf numFmtId="0" fontId="6" fillId="0" borderId="22" xfId="8" applyFont="1" applyBorder="1" applyAlignment="1">
      <alignment horizontal="center" vertical="center"/>
    </xf>
    <xf numFmtId="0" fontId="6" fillId="2" borderId="32" xfId="8" applyFont="1" applyFill="1" applyBorder="1" applyAlignment="1">
      <alignment horizontal="center" vertical="center" wrapText="1"/>
    </xf>
    <xf numFmtId="0" fontId="6" fillId="2" borderId="9" xfId="8" applyFont="1" applyFill="1" applyBorder="1" applyAlignment="1">
      <alignment horizontal="center" vertical="center" wrapText="1"/>
    </xf>
    <xf numFmtId="0" fontId="6" fillId="0" borderId="78" xfId="8" applyFont="1" applyBorder="1" applyAlignment="1">
      <alignment horizontal="center" vertical="center" textRotation="255" wrapText="1"/>
    </xf>
    <xf numFmtId="0" fontId="6" fillId="0" borderId="42" xfId="8" applyFont="1" applyBorder="1" applyAlignment="1">
      <alignment horizontal="center" vertical="center" textRotation="255" wrapText="1"/>
    </xf>
    <xf numFmtId="0" fontId="6" fillId="0" borderId="7" xfId="8" applyFont="1" applyBorder="1" applyAlignment="1">
      <alignment horizontal="center" vertical="center" textRotation="255" wrapText="1"/>
    </xf>
    <xf numFmtId="0" fontId="6" fillId="0" borderId="14" xfId="8" applyFont="1" applyBorder="1" applyAlignment="1">
      <alignment horizontal="center" vertical="center" textRotation="255"/>
    </xf>
    <xf numFmtId="0" fontId="6" fillId="0" borderId="7" xfId="8" applyFont="1" applyBorder="1" applyAlignment="1">
      <alignment horizontal="center" vertical="center" textRotation="255"/>
    </xf>
  </cellXfs>
  <cellStyles count="13">
    <cellStyle name="パーセント" xfId="9" builtinId="5"/>
    <cellStyle name="ハイパーリンク" xfId="12" builtinId="8"/>
    <cellStyle name="桁区切り" xfId="1" builtinId="6"/>
    <cellStyle name="桁区切り 2" xfId="2" xr:uid="{00000000-0005-0000-0000-000001000000}"/>
    <cellStyle name="標準" xfId="0" builtinId="0"/>
    <cellStyle name="標準 2" xfId="11" xr:uid="{A9ADCDD6-2053-4623-9C0F-7702F450C5AD}"/>
    <cellStyle name="標準_★表１ 兵庫県SAM(有吉)13-Feb-06" xfId="3" xr:uid="{00000000-0005-0000-0000-000003000000}"/>
    <cellStyle name="標準_2-1統合勘定" xfId="4" xr:uid="{00000000-0005-0000-0000-000004000000}"/>
    <cellStyle name="標準_2-2所得支出勘定" xfId="5" xr:uid="{00000000-0005-0000-0000-000005000000}"/>
    <cellStyle name="標準_4制度部門別資本調達勘定" xfId="6" xr:uid="{00000000-0005-0000-0000-000006000000}"/>
    <cellStyle name="標準_統合勘定" xfId="7" xr:uid="{00000000-0005-0000-0000-000007000000}"/>
    <cellStyle name="標準_表２" xfId="8" xr:uid="{00000000-0005-0000-0000-000008000000}"/>
    <cellStyle name="良い" xfId="10"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0986" name="Group 1">
          <a:extLst>
            <a:ext uri="{FF2B5EF4-FFF2-40B4-BE49-F238E27FC236}">
              <a16:creationId xmlns:a16="http://schemas.microsoft.com/office/drawing/2014/main" id="{37BA5FED-8CB1-45F8-AF48-0EBE14AEE757}"/>
            </a:ext>
          </a:extLst>
        </xdr:cNvPr>
        <xdr:cNvGrpSpPr>
          <a:grpSpLocks/>
        </xdr:cNvGrpSpPr>
      </xdr:nvGrpSpPr>
      <xdr:grpSpPr bwMode="auto">
        <a:xfrm>
          <a:off x="4714875" y="2743200"/>
          <a:ext cx="542925" cy="571500"/>
          <a:chOff x="425" y="352"/>
          <a:chExt cx="42" cy="65"/>
        </a:xfrm>
      </xdr:grpSpPr>
      <xdr:sp macro="" textlink="">
        <xdr:nvSpPr>
          <xdr:cNvPr id="111029" name="AutoShape 2">
            <a:extLst>
              <a:ext uri="{FF2B5EF4-FFF2-40B4-BE49-F238E27FC236}">
                <a16:creationId xmlns:a16="http://schemas.microsoft.com/office/drawing/2014/main" id="{C3568E35-BCDE-4056-833A-3C0FAFB3D9EC}"/>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1030" name="AutoShape 3">
            <a:extLst>
              <a:ext uri="{FF2B5EF4-FFF2-40B4-BE49-F238E27FC236}">
                <a16:creationId xmlns:a16="http://schemas.microsoft.com/office/drawing/2014/main" id="{FBEC9DD2-041E-43E2-97E5-B9C3D052774E}"/>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0987" name="Group 4">
          <a:extLst>
            <a:ext uri="{FF2B5EF4-FFF2-40B4-BE49-F238E27FC236}">
              <a16:creationId xmlns:a16="http://schemas.microsoft.com/office/drawing/2014/main" id="{9CC39613-A4EE-42EE-A5F2-F877A8AD9CE1}"/>
            </a:ext>
          </a:extLst>
        </xdr:cNvPr>
        <xdr:cNvGrpSpPr>
          <a:grpSpLocks/>
        </xdr:cNvGrpSpPr>
      </xdr:nvGrpSpPr>
      <xdr:grpSpPr bwMode="auto">
        <a:xfrm>
          <a:off x="8982075" y="4743450"/>
          <a:ext cx="1047750" cy="285750"/>
          <a:chOff x="789" y="601"/>
          <a:chExt cx="59" cy="38"/>
        </a:xfrm>
      </xdr:grpSpPr>
      <xdr:sp macro="" textlink="">
        <xdr:nvSpPr>
          <xdr:cNvPr id="111027" name="AutoShape 5">
            <a:extLst>
              <a:ext uri="{FF2B5EF4-FFF2-40B4-BE49-F238E27FC236}">
                <a16:creationId xmlns:a16="http://schemas.microsoft.com/office/drawing/2014/main" id="{846D6803-ED7D-4E23-9D73-7FA1DEF676B3}"/>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1028" name="AutoShape 6">
            <a:extLst>
              <a:ext uri="{FF2B5EF4-FFF2-40B4-BE49-F238E27FC236}">
                <a16:creationId xmlns:a16="http://schemas.microsoft.com/office/drawing/2014/main" id="{D8558C5B-E387-4B7C-BD29-D5AFB43BB56C}"/>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0988" name="AutoShape 7">
          <a:extLst>
            <a:ext uri="{FF2B5EF4-FFF2-40B4-BE49-F238E27FC236}">
              <a16:creationId xmlns:a16="http://schemas.microsoft.com/office/drawing/2014/main" id="{B7F38DD7-C521-4705-802F-E9115AB97E8E}"/>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0989" name="Group 8">
          <a:extLst>
            <a:ext uri="{FF2B5EF4-FFF2-40B4-BE49-F238E27FC236}">
              <a16:creationId xmlns:a16="http://schemas.microsoft.com/office/drawing/2014/main" id="{80DA1792-9654-4672-8BDE-344D6B552D2D}"/>
            </a:ext>
          </a:extLst>
        </xdr:cNvPr>
        <xdr:cNvGrpSpPr>
          <a:grpSpLocks/>
        </xdr:cNvGrpSpPr>
      </xdr:nvGrpSpPr>
      <xdr:grpSpPr bwMode="auto">
        <a:xfrm>
          <a:off x="23688675" y="10315575"/>
          <a:ext cx="390525" cy="714375"/>
          <a:chOff x="1725" y="1037"/>
          <a:chExt cx="41" cy="63"/>
        </a:xfrm>
      </xdr:grpSpPr>
      <xdr:sp macro="" textlink="">
        <xdr:nvSpPr>
          <xdr:cNvPr id="111025" name="AutoShape 9">
            <a:extLst>
              <a:ext uri="{FF2B5EF4-FFF2-40B4-BE49-F238E27FC236}">
                <a16:creationId xmlns:a16="http://schemas.microsoft.com/office/drawing/2014/main" id="{4617EFA0-4E95-4E78-AC9E-7C9C8CFC9B22}"/>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1026" name="AutoShape 10">
            <a:extLst>
              <a:ext uri="{FF2B5EF4-FFF2-40B4-BE49-F238E27FC236}">
                <a16:creationId xmlns:a16="http://schemas.microsoft.com/office/drawing/2014/main" id="{7355136F-565F-4277-881B-32A49F8993CB}"/>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0990" name="AutoShape 11">
          <a:extLst>
            <a:ext uri="{FF2B5EF4-FFF2-40B4-BE49-F238E27FC236}">
              <a16:creationId xmlns:a16="http://schemas.microsoft.com/office/drawing/2014/main" id="{A8877094-645F-4712-B5AF-351FC844C970}"/>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0991" name="Group 12">
          <a:extLst>
            <a:ext uri="{FF2B5EF4-FFF2-40B4-BE49-F238E27FC236}">
              <a16:creationId xmlns:a16="http://schemas.microsoft.com/office/drawing/2014/main" id="{52627FCE-9966-466D-A11A-DB90D280F8E6}"/>
            </a:ext>
          </a:extLst>
        </xdr:cNvPr>
        <xdr:cNvGrpSpPr>
          <a:grpSpLocks/>
        </xdr:cNvGrpSpPr>
      </xdr:nvGrpSpPr>
      <xdr:grpSpPr bwMode="auto">
        <a:xfrm>
          <a:off x="19726275" y="8905875"/>
          <a:ext cx="590550" cy="695325"/>
          <a:chOff x="1725" y="1037"/>
          <a:chExt cx="41" cy="63"/>
        </a:xfrm>
      </xdr:grpSpPr>
      <xdr:sp macro="" textlink="">
        <xdr:nvSpPr>
          <xdr:cNvPr id="111023" name="AutoShape 13">
            <a:extLst>
              <a:ext uri="{FF2B5EF4-FFF2-40B4-BE49-F238E27FC236}">
                <a16:creationId xmlns:a16="http://schemas.microsoft.com/office/drawing/2014/main" id="{73902F1E-007E-4882-89D3-DBD4ADD6F644}"/>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1024" name="AutoShape 14">
            <a:extLst>
              <a:ext uri="{FF2B5EF4-FFF2-40B4-BE49-F238E27FC236}">
                <a16:creationId xmlns:a16="http://schemas.microsoft.com/office/drawing/2014/main" id="{CA93C3CC-5ECB-4621-8CFF-6DD6ADA047D0}"/>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0992" name="AutoShape 15">
          <a:extLst>
            <a:ext uri="{FF2B5EF4-FFF2-40B4-BE49-F238E27FC236}">
              <a16:creationId xmlns:a16="http://schemas.microsoft.com/office/drawing/2014/main" id="{CDDA8019-F2E2-4DCF-8F93-BC96BC16F70A}"/>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0993" name="AutoShape 16">
          <a:extLst>
            <a:ext uri="{FF2B5EF4-FFF2-40B4-BE49-F238E27FC236}">
              <a16:creationId xmlns:a16="http://schemas.microsoft.com/office/drawing/2014/main" id="{82EE24C5-F11E-42E2-AC29-1FFCEB85E14D}"/>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0994" name="AutoShape 17">
          <a:extLst>
            <a:ext uri="{FF2B5EF4-FFF2-40B4-BE49-F238E27FC236}">
              <a16:creationId xmlns:a16="http://schemas.microsoft.com/office/drawing/2014/main" id="{6A8F48DE-5672-4FA5-9E5B-CC64C5E1FD26}"/>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0995" name="Group 18">
          <a:extLst>
            <a:ext uri="{FF2B5EF4-FFF2-40B4-BE49-F238E27FC236}">
              <a16:creationId xmlns:a16="http://schemas.microsoft.com/office/drawing/2014/main" id="{02749ADB-B183-47E2-B872-3B50BF36A2D1}"/>
            </a:ext>
          </a:extLst>
        </xdr:cNvPr>
        <xdr:cNvGrpSpPr>
          <a:grpSpLocks/>
        </xdr:cNvGrpSpPr>
      </xdr:nvGrpSpPr>
      <xdr:grpSpPr bwMode="auto">
        <a:xfrm>
          <a:off x="29660850" y="12744450"/>
          <a:ext cx="714375" cy="600075"/>
          <a:chOff x="1725" y="1037"/>
          <a:chExt cx="41" cy="63"/>
        </a:xfrm>
      </xdr:grpSpPr>
      <xdr:sp macro="" textlink="">
        <xdr:nvSpPr>
          <xdr:cNvPr id="111021" name="AutoShape 19">
            <a:extLst>
              <a:ext uri="{FF2B5EF4-FFF2-40B4-BE49-F238E27FC236}">
                <a16:creationId xmlns:a16="http://schemas.microsoft.com/office/drawing/2014/main" id="{8910292E-4650-4013-8C13-5447FE20E42F}"/>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1022" name="AutoShape 20">
            <a:extLst>
              <a:ext uri="{FF2B5EF4-FFF2-40B4-BE49-F238E27FC236}">
                <a16:creationId xmlns:a16="http://schemas.microsoft.com/office/drawing/2014/main" id="{502B9293-BFEC-4E29-8709-4D4B0B07B0EE}"/>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0996" name="AutoShape 21">
          <a:extLst>
            <a:ext uri="{FF2B5EF4-FFF2-40B4-BE49-F238E27FC236}">
              <a16:creationId xmlns:a16="http://schemas.microsoft.com/office/drawing/2014/main" id="{93BEE1C6-A447-40AA-88A9-676985EC01CA}"/>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0997" name="AutoShape 22">
          <a:extLst>
            <a:ext uri="{FF2B5EF4-FFF2-40B4-BE49-F238E27FC236}">
              <a16:creationId xmlns:a16="http://schemas.microsoft.com/office/drawing/2014/main" id="{F5D911EC-99BC-4CAA-A5EA-C6A8A522C2E1}"/>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0998" name="AutoShape 23">
          <a:extLst>
            <a:ext uri="{FF2B5EF4-FFF2-40B4-BE49-F238E27FC236}">
              <a16:creationId xmlns:a16="http://schemas.microsoft.com/office/drawing/2014/main" id="{DA889998-BF5B-4EB1-87DD-5D256EDB2E03}"/>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0999" name="AutoShape 24">
          <a:extLst>
            <a:ext uri="{FF2B5EF4-FFF2-40B4-BE49-F238E27FC236}">
              <a16:creationId xmlns:a16="http://schemas.microsoft.com/office/drawing/2014/main" id="{F2206997-211B-4A7E-83EA-B62A8CEDB0A4}"/>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1000" name="AutoShape 25">
          <a:extLst>
            <a:ext uri="{FF2B5EF4-FFF2-40B4-BE49-F238E27FC236}">
              <a16:creationId xmlns:a16="http://schemas.microsoft.com/office/drawing/2014/main" id="{EAC89FCB-76BF-4FD2-84AD-31D57008050F}"/>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1001" name="AutoShape 26">
          <a:extLst>
            <a:ext uri="{FF2B5EF4-FFF2-40B4-BE49-F238E27FC236}">
              <a16:creationId xmlns:a16="http://schemas.microsoft.com/office/drawing/2014/main" id="{E3FB3E14-3271-4E90-A894-EF18E465FC61}"/>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1002" name="AutoShape 27">
          <a:extLst>
            <a:ext uri="{FF2B5EF4-FFF2-40B4-BE49-F238E27FC236}">
              <a16:creationId xmlns:a16="http://schemas.microsoft.com/office/drawing/2014/main" id="{C6BF13E5-19D1-4647-BA61-B2E603A5E7B8}"/>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1003" name="AutoShape 28">
          <a:extLst>
            <a:ext uri="{FF2B5EF4-FFF2-40B4-BE49-F238E27FC236}">
              <a16:creationId xmlns:a16="http://schemas.microsoft.com/office/drawing/2014/main" id="{D7FC56F7-3C0B-4849-A336-6C845C4D3636}"/>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1004" name="AutoShape 29">
          <a:extLst>
            <a:ext uri="{FF2B5EF4-FFF2-40B4-BE49-F238E27FC236}">
              <a16:creationId xmlns:a16="http://schemas.microsoft.com/office/drawing/2014/main" id="{8A324D39-22E4-4436-A9DE-146E37E8A7AD}"/>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1005" name="AutoShape 30">
          <a:extLst>
            <a:ext uri="{FF2B5EF4-FFF2-40B4-BE49-F238E27FC236}">
              <a16:creationId xmlns:a16="http://schemas.microsoft.com/office/drawing/2014/main" id="{E15B6BC2-07B9-494A-9A17-90103CC6B2CE}"/>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1006" name="AutoShape 31">
          <a:extLst>
            <a:ext uri="{FF2B5EF4-FFF2-40B4-BE49-F238E27FC236}">
              <a16:creationId xmlns:a16="http://schemas.microsoft.com/office/drawing/2014/main" id="{4F143B3B-C100-469C-9377-A2F4A047AD74}"/>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1007" name="AutoShape 32">
          <a:extLst>
            <a:ext uri="{FF2B5EF4-FFF2-40B4-BE49-F238E27FC236}">
              <a16:creationId xmlns:a16="http://schemas.microsoft.com/office/drawing/2014/main" id="{C829F996-6E64-4DB7-AD5D-BF427BED1A80}"/>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1008" name="AutoShape 33">
          <a:extLst>
            <a:ext uri="{FF2B5EF4-FFF2-40B4-BE49-F238E27FC236}">
              <a16:creationId xmlns:a16="http://schemas.microsoft.com/office/drawing/2014/main" id="{649BB0AE-EF72-4965-B0BE-BC051BF48B12}"/>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1009" name="AutoShape 34" descr="縦線 (太)">
          <a:extLst>
            <a:ext uri="{FF2B5EF4-FFF2-40B4-BE49-F238E27FC236}">
              <a16:creationId xmlns:a16="http://schemas.microsoft.com/office/drawing/2014/main" id="{EABC1313-C659-4762-ABF9-EB4CAB00B947}"/>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1010" name="AutoShape 35" descr="縦線 (太)">
          <a:extLst>
            <a:ext uri="{FF2B5EF4-FFF2-40B4-BE49-F238E27FC236}">
              <a16:creationId xmlns:a16="http://schemas.microsoft.com/office/drawing/2014/main" id="{437D2D2E-C9E4-46AE-B770-1989C70B23A8}"/>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1011" name="AutoShape 36" descr="縦線 (太)">
          <a:extLst>
            <a:ext uri="{FF2B5EF4-FFF2-40B4-BE49-F238E27FC236}">
              <a16:creationId xmlns:a16="http://schemas.microsoft.com/office/drawing/2014/main" id="{56D4BF90-02C5-4DA0-B38F-EF8FE0C38D3C}"/>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1012" name="AutoShape 37">
          <a:extLst>
            <a:ext uri="{FF2B5EF4-FFF2-40B4-BE49-F238E27FC236}">
              <a16:creationId xmlns:a16="http://schemas.microsoft.com/office/drawing/2014/main" id="{F9FDA4B3-559C-4A6C-972D-A004D00733A3}"/>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1013" name="AutoShape 38">
          <a:extLst>
            <a:ext uri="{FF2B5EF4-FFF2-40B4-BE49-F238E27FC236}">
              <a16:creationId xmlns:a16="http://schemas.microsoft.com/office/drawing/2014/main" id="{BA9B7BC8-A78D-476B-A080-2898A804BA92}"/>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1014" name="AutoShape 39">
          <a:extLst>
            <a:ext uri="{FF2B5EF4-FFF2-40B4-BE49-F238E27FC236}">
              <a16:creationId xmlns:a16="http://schemas.microsoft.com/office/drawing/2014/main" id="{7A33831C-722F-42B0-A2E8-92DBE493A280}"/>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1015" name="AutoShape 40">
          <a:extLst>
            <a:ext uri="{FF2B5EF4-FFF2-40B4-BE49-F238E27FC236}">
              <a16:creationId xmlns:a16="http://schemas.microsoft.com/office/drawing/2014/main" id="{8B965B34-F617-4E5D-BFD2-D542E713F1FC}"/>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1016" name="AutoShape 41">
          <a:extLst>
            <a:ext uri="{FF2B5EF4-FFF2-40B4-BE49-F238E27FC236}">
              <a16:creationId xmlns:a16="http://schemas.microsoft.com/office/drawing/2014/main" id="{544AF49F-6F21-43A7-AF5C-99D17117A40A}"/>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1017" name="AutoShape 42" descr="縦線 (太)">
          <a:extLst>
            <a:ext uri="{FF2B5EF4-FFF2-40B4-BE49-F238E27FC236}">
              <a16:creationId xmlns:a16="http://schemas.microsoft.com/office/drawing/2014/main" id="{7E2A4B9F-35C2-4EC3-9D9B-98DAA032950D}"/>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1018" name="Group 43">
          <a:extLst>
            <a:ext uri="{FF2B5EF4-FFF2-40B4-BE49-F238E27FC236}">
              <a16:creationId xmlns:a16="http://schemas.microsoft.com/office/drawing/2014/main" id="{0E1A400C-2D24-41AC-91D8-EC8FE78C29B2}"/>
            </a:ext>
          </a:extLst>
        </xdr:cNvPr>
        <xdr:cNvGrpSpPr>
          <a:grpSpLocks/>
        </xdr:cNvGrpSpPr>
      </xdr:nvGrpSpPr>
      <xdr:grpSpPr bwMode="auto">
        <a:xfrm>
          <a:off x="12715875" y="5991225"/>
          <a:ext cx="485775" cy="600075"/>
          <a:chOff x="1725" y="1037"/>
          <a:chExt cx="41" cy="63"/>
        </a:xfrm>
      </xdr:grpSpPr>
      <xdr:sp macro="" textlink="">
        <xdr:nvSpPr>
          <xdr:cNvPr id="111019" name="AutoShape 44">
            <a:extLst>
              <a:ext uri="{FF2B5EF4-FFF2-40B4-BE49-F238E27FC236}">
                <a16:creationId xmlns:a16="http://schemas.microsoft.com/office/drawing/2014/main" id="{B424ACE8-5939-4E34-A86F-28BE55C4A5A8}"/>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1020" name="AutoShape 45">
            <a:extLst>
              <a:ext uri="{FF2B5EF4-FFF2-40B4-BE49-F238E27FC236}">
                <a16:creationId xmlns:a16="http://schemas.microsoft.com/office/drawing/2014/main" id="{7415D5D9-FF95-450B-A2CD-47B592A0A42E}"/>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2" name="Group 1">
          <a:extLst>
            <a:ext uri="{FF2B5EF4-FFF2-40B4-BE49-F238E27FC236}">
              <a16:creationId xmlns:a16="http://schemas.microsoft.com/office/drawing/2014/main" id="{481AD14B-C40C-4C91-9D1A-95277AAA212E}"/>
            </a:ext>
          </a:extLst>
        </xdr:cNvPr>
        <xdr:cNvGrpSpPr>
          <a:grpSpLocks/>
        </xdr:cNvGrpSpPr>
      </xdr:nvGrpSpPr>
      <xdr:grpSpPr bwMode="auto">
        <a:xfrm>
          <a:off x="4714875" y="2743200"/>
          <a:ext cx="542925" cy="571500"/>
          <a:chOff x="425" y="352"/>
          <a:chExt cx="42" cy="65"/>
        </a:xfrm>
      </xdr:grpSpPr>
      <xdr:sp macro="" textlink="">
        <xdr:nvSpPr>
          <xdr:cNvPr id="3" name="AutoShape 2">
            <a:extLst>
              <a:ext uri="{FF2B5EF4-FFF2-40B4-BE49-F238E27FC236}">
                <a16:creationId xmlns:a16="http://schemas.microsoft.com/office/drawing/2014/main" id="{C85AC639-22B9-47ED-9E92-22B6F3EF232D}"/>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AutoShape 3">
            <a:extLst>
              <a:ext uri="{FF2B5EF4-FFF2-40B4-BE49-F238E27FC236}">
                <a16:creationId xmlns:a16="http://schemas.microsoft.com/office/drawing/2014/main" id="{DE8D655F-21FC-4DF8-9E92-418557241363}"/>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5" name="Group 4">
          <a:extLst>
            <a:ext uri="{FF2B5EF4-FFF2-40B4-BE49-F238E27FC236}">
              <a16:creationId xmlns:a16="http://schemas.microsoft.com/office/drawing/2014/main" id="{5313C4D0-DEFF-4EE5-8831-780B0D4B2FF3}"/>
            </a:ext>
          </a:extLst>
        </xdr:cNvPr>
        <xdr:cNvGrpSpPr>
          <a:grpSpLocks/>
        </xdr:cNvGrpSpPr>
      </xdr:nvGrpSpPr>
      <xdr:grpSpPr bwMode="auto">
        <a:xfrm>
          <a:off x="8982075" y="4743450"/>
          <a:ext cx="1047750" cy="285750"/>
          <a:chOff x="789" y="601"/>
          <a:chExt cx="59" cy="38"/>
        </a:xfrm>
      </xdr:grpSpPr>
      <xdr:sp macro="" textlink="">
        <xdr:nvSpPr>
          <xdr:cNvPr id="6" name="AutoShape 5">
            <a:extLst>
              <a:ext uri="{FF2B5EF4-FFF2-40B4-BE49-F238E27FC236}">
                <a16:creationId xmlns:a16="http://schemas.microsoft.com/office/drawing/2014/main" id="{483B9229-847F-481F-8823-98274230F06D}"/>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AutoShape 6">
            <a:extLst>
              <a:ext uri="{FF2B5EF4-FFF2-40B4-BE49-F238E27FC236}">
                <a16:creationId xmlns:a16="http://schemas.microsoft.com/office/drawing/2014/main" id="{2EB09377-26C9-42B5-9262-50BFE0DF4422}"/>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8" name="AutoShape 7">
          <a:extLst>
            <a:ext uri="{FF2B5EF4-FFF2-40B4-BE49-F238E27FC236}">
              <a16:creationId xmlns:a16="http://schemas.microsoft.com/office/drawing/2014/main" id="{F922FADA-F9B5-4A74-A2B9-EC9E8A2CB48F}"/>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9" name="Group 8">
          <a:extLst>
            <a:ext uri="{FF2B5EF4-FFF2-40B4-BE49-F238E27FC236}">
              <a16:creationId xmlns:a16="http://schemas.microsoft.com/office/drawing/2014/main" id="{0E285136-9D71-49E8-854B-FE2371C46D36}"/>
            </a:ext>
          </a:extLst>
        </xdr:cNvPr>
        <xdr:cNvGrpSpPr>
          <a:grpSpLocks/>
        </xdr:cNvGrpSpPr>
      </xdr:nvGrpSpPr>
      <xdr:grpSpPr bwMode="auto">
        <a:xfrm>
          <a:off x="23688675" y="10315575"/>
          <a:ext cx="390525" cy="714375"/>
          <a:chOff x="1725" y="1037"/>
          <a:chExt cx="41" cy="63"/>
        </a:xfrm>
      </xdr:grpSpPr>
      <xdr:sp macro="" textlink="">
        <xdr:nvSpPr>
          <xdr:cNvPr id="10" name="AutoShape 9">
            <a:extLst>
              <a:ext uri="{FF2B5EF4-FFF2-40B4-BE49-F238E27FC236}">
                <a16:creationId xmlns:a16="http://schemas.microsoft.com/office/drawing/2014/main" id="{845B645F-30EF-48AB-B390-C26C1038408B}"/>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AutoShape 10">
            <a:extLst>
              <a:ext uri="{FF2B5EF4-FFF2-40B4-BE49-F238E27FC236}">
                <a16:creationId xmlns:a16="http://schemas.microsoft.com/office/drawing/2014/main" id="{9CBD9D7A-EDEC-4A9E-B699-1CB9E734FF72}"/>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2" name="AutoShape 11">
          <a:extLst>
            <a:ext uri="{FF2B5EF4-FFF2-40B4-BE49-F238E27FC236}">
              <a16:creationId xmlns:a16="http://schemas.microsoft.com/office/drawing/2014/main" id="{B5D8564D-E3A1-4405-AB07-B15842DB3DBD}"/>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3" name="Group 12">
          <a:extLst>
            <a:ext uri="{FF2B5EF4-FFF2-40B4-BE49-F238E27FC236}">
              <a16:creationId xmlns:a16="http://schemas.microsoft.com/office/drawing/2014/main" id="{AF9C4798-F678-4748-80A3-DE3E870918F9}"/>
            </a:ext>
          </a:extLst>
        </xdr:cNvPr>
        <xdr:cNvGrpSpPr>
          <a:grpSpLocks/>
        </xdr:cNvGrpSpPr>
      </xdr:nvGrpSpPr>
      <xdr:grpSpPr bwMode="auto">
        <a:xfrm>
          <a:off x="19726275" y="8905875"/>
          <a:ext cx="590550" cy="695325"/>
          <a:chOff x="1725" y="1037"/>
          <a:chExt cx="41" cy="63"/>
        </a:xfrm>
      </xdr:grpSpPr>
      <xdr:sp macro="" textlink="">
        <xdr:nvSpPr>
          <xdr:cNvPr id="14" name="AutoShape 13">
            <a:extLst>
              <a:ext uri="{FF2B5EF4-FFF2-40B4-BE49-F238E27FC236}">
                <a16:creationId xmlns:a16="http://schemas.microsoft.com/office/drawing/2014/main" id="{DD1FD6B0-A13A-4BD9-BD5B-0A93D88244FE}"/>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a:extLst>
              <a:ext uri="{FF2B5EF4-FFF2-40B4-BE49-F238E27FC236}">
                <a16:creationId xmlns:a16="http://schemas.microsoft.com/office/drawing/2014/main" id="{C8E43E8A-06AA-4C34-A580-60F4C20217A9}"/>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6" name="AutoShape 15">
          <a:extLst>
            <a:ext uri="{FF2B5EF4-FFF2-40B4-BE49-F238E27FC236}">
              <a16:creationId xmlns:a16="http://schemas.microsoft.com/office/drawing/2014/main" id="{3BEE5D0F-49EF-430B-B072-A97882E7CDFF}"/>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7" name="AutoShape 16">
          <a:extLst>
            <a:ext uri="{FF2B5EF4-FFF2-40B4-BE49-F238E27FC236}">
              <a16:creationId xmlns:a16="http://schemas.microsoft.com/office/drawing/2014/main" id="{3F791C55-0056-492A-ACA8-758781BD48F5}"/>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8" name="AutoShape 17">
          <a:extLst>
            <a:ext uri="{FF2B5EF4-FFF2-40B4-BE49-F238E27FC236}">
              <a16:creationId xmlns:a16="http://schemas.microsoft.com/office/drawing/2014/main" id="{6C77E308-2B66-41B4-927F-32C1C23DB2E7}"/>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9" name="Group 18">
          <a:extLst>
            <a:ext uri="{FF2B5EF4-FFF2-40B4-BE49-F238E27FC236}">
              <a16:creationId xmlns:a16="http://schemas.microsoft.com/office/drawing/2014/main" id="{CB17B2E6-E92F-4924-915D-5902CA00EE59}"/>
            </a:ext>
          </a:extLst>
        </xdr:cNvPr>
        <xdr:cNvGrpSpPr>
          <a:grpSpLocks/>
        </xdr:cNvGrpSpPr>
      </xdr:nvGrpSpPr>
      <xdr:grpSpPr bwMode="auto">
        <a:xfrm>
          <a:off x="29737050" y="12744450"/>
          <a:ext cx="714375" cy="600075"/>
          <a:chOff x="1725" y="1037"/>
          <a:chExt cx="41" cy="63"/>
        </a:xfrm>
      </xdr:grpSpPr>
      <xdr:sp macro="" textlink="">
        <xdr:nvSpPr>
          <xdr:cNvPr id="20" name="AutoShape 19">
            <a:extLst>
              <a:ext uri="{FF2B5EF4-FFF2-40B4-BE49-F238E27FC236}">
                <a16:creationId xmlns:a16="http://schemas.microsoft.com/office/drawing/2014/main" id="{B4B64996-329B-4797-B975-187D901DBCA8}"/>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AutoShape 20">
            <a:extLst>
              <a:ext uri="{FF2B5EF4-FFF2-40B4-BE49-F238E27FC236}">
                <a16:creationId xmlns:a16="http://schemas.microsoft.com/office/drawing/2014/main" id="{CA7FD4BF-5CF3-4956-8A6B-34E324257B87}"/>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22" name="AutoShape 21">
          <a:extLst>
            <a:ext uri="{FF2B5EF4-FFF2-40B4-BE49-F238E27FC236}">
              <a16:creationId xmlns:a16="http://schemas.microsoft.com/office/drawing/2014/main" id="{E40B9A7E-A151-4DA7-BCEA-7E9DBD8A57B9}"/>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23" name="AutoShape 22">
          <a:extLst>
            <a:ext uri="{FF2B5EF4-FFF2-40B4-BE49-F238E27FC236}">
              <a16:creationId xmlns:a16="http://schemas.microsoft.com/office/drawing/2014/main" id="{ED9C01A1-DC40-49C8-832A-FF9DB4B86012}"/>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24" name="AutoShape 23">
          <a:extLst>
            <a:ext uri="{FF2B5EF4-FFF2-40B4-BE49-F238E27FC236}">
              <a16:creationId xmlns:a16="http://schemas.microsoft.com/office/drawing/2014/main" id="{5B42AB38-46D2-4658-B1D6-3F108BC3F8A1}"/>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25" name="AutoShape 24">
          <a:extLst>
            <a:ext uri="{FF2B5EF4-FFF2-40B4-BE49-F238E27FC236}">
              <a16:creationId xmlns:a16="http://schemas.microsoft.com/office/drawing/2014/main" id="{2773E8A6-12F7-4B1B-A418-E556C7BA0420}"/>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26" name="AutoShape 25">
          <a:extLst>
            <a:ext uri="{FF2B5EF4-FFF2-40B4-BE49-F238E27FC236}">
              <a16:creationId xmlns:a16="http://schemas.microsoft.com/office/drawing/2014/main" id="{5FC74339-F1EA-40BA-8A23-FE60A618EEAA}"/>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27" name="AutoShape 26">
          <a:extLst>
            <a:ext uri="{FF2B5EF4-FFF2-40B4-BE49-F238E27FC236}">
              <a16:creationId xmlns:a16="http://schemas.microsoft.com/office/drawing/2014/main" id="{7095987E-54EF-4631-A1A1-1E1D259B145C}"/>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28" name="AutoShape 27">
          <a:extLst>
            <a:ext uri="{FF2B5EF4-FFF2-40B4-BE49-F238E27FC236}">
              <a16:creationId xmlns:a16="http://schemas.microsoft.com/office/drawing/2014/main" id="{023E7B49-27F7-4948-85A7-4B5FE814446F}"/>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29" name="AutoShape 28">
          <a:extLst>
            <a:ext uri="{FF2B5EF4-FFF2-40B4-BE49-F238E27FC236}">
              <a16:creationId xmlns:a16="http://schemas.microsoft.com/office/drawing/2014/main" id="{6D9FEF28-2F40-42C3-8EA3-77D40DB30850}"/>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30" name="AutoShape 29">
          <a:extLst>
            <a:ext uri="{FF2B5EF4-FFF2-40B4-BE49-F238E27FC236}">
              <a16:creationId xmlns:a16="http://schemas.microsoft.com/office/drawing/2014/main" id="{2C914563-ABD7-4A66-A526-717FEF06261B}"/>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31" name="AutoShape 30">
          <a:extLst>
            <a:ext uri="{FF2B5EF4-FFF2-40B4-BE49-F238E27FC236}">
              <a16:creationId xmlns:a16="http://schemas.microsoft.com/office/drawing/2014/main" id="{421A704D-8DCB-4941-9769-C3422536C038}"/>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32" name="AutoShape 31">
          <a:extLst>
            <a:ext uri="{FF2B5EF4-FFF2-40B4-BE49-F238E27FC236}">
              <a16:creationId xmlns:a16="http://schemas.microsoft.com/office/drawing/2014/main" id="{353ACFAC-5948-4139-B81B-9405BA24078F}"/>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33" name="AutoShape 32">
          <a:extLst>
            <a:ext uri="{FF2B5EF4-FFF2-40B4-BE49-F238E27FC236}">
              <a16:creationId xmlns:a16="http://schemas.microsoft.com/office/drawing/2014/main" id="{82AD214B-FDE8-4024-AA55-F99C811C8F2A}"/>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34" name="AutoShape 33">
          <a:extLst>
            <a:ext uri="{FF2B5EF4-FFF2-40B4-BE49-F238E27FC236}">
              <a16:creationId xmlns:a16="http://schemas.microsoft.com/office/drawing/2014/main" id="{3B224360-682F-4BFB-A2A4-2265484C89A1}"/>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35" name="AutoShape 34" descr="縦線 (太)">
          <a:extLst>
            <a:ext uri="{FF2B5EF4-FFF2-40B4-BE49-F238E27FC236}">
              <a16:creationId xmlns:a16="http://schemas.microsoft.com/office/drawing/2014/main" id="{2A128161-3C5A-4687-907F-108E7B411017}"/>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36" name="AutoShape 35" descr="縦線 (太)">
          <a:extLst>
            <a:ext uri="{FF2B5EF4-FFF2-40B4-BE49-F238E27FC236}">
              <a16:creationId xmlns:a16="http://schemas.microsoft.com/office/drawing/2014/main" id="{AB4219F8-628B-4CC8-9B47-D1B79DBAEE97}"/>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37" name="AutoShape 36" descr="縦線 (太)">
          <a:extLst>
            <a:ext uri="{FF2B5EF4-FFF2-40B4-BE49-F238E27FC236}">
              <a16:creationId xmlns:a16="http://schemas.microsoft.com/office/drawing/2014/main" id="{31353B79-0E17-4F53-957E-D7F8292BC539}"/>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38" name="AutoShape 37">
          <a:extLst>
            <a:ext uri="{FF2B5EF4-FFF2-40B4-BE49-F238E27FC236}">
              <a16:creationId xmlns:a16="http://schemas.microsoft.com/office/drawing/2014/main" id="{A96D4C72-F77C-4662-BA30-22757ECBADD2}"/>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39" name="AutoShape 38">
          <a:extLst>
            <a:ext uri="{FF2B5EF4-FFF2-40B4-BE49-F238E27FC236}">
              <a16:creationId xmlns:a16="http://schemas.microsoft.com/office/drawing/2014/main" id="{858F2519-D991-4438-93F6-0C3FE9EE5927}"/>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40" name="AutoShape 39">
          <a:extLst>
            <a:ext uri="{FF2B5EF4-FFF2-40B4-BE49-F238E27FC236}">
              <a16:creationId xmlns:a16="http://schemas.microsoft.com/office/drawing/2014/main" id="{B467D7B1-CFA8-422F-8C82-002F1B5C61FE}"/>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41" name="AutoShape 40">
          <a:extLst>
            <a:ext uri="{FF2B5EF4-FFF2-40B4-BE49-F238E27FC236}">
              <a16:creationId xmlns:a16="http://schemas.microsoft.com/office/drawing/2014/main" id="{907A0BFC-B3D2-4F4B-B581-3C0802E06115}"/>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42" name="AutoShape 41">
          <a:extLst>
            <a:ext uri="{FF2B5EF4-FFF2-40B4-BE49-F238E27FC236}">
              <a16:creationId xmlns:a16="http://schemas.microsoft.com/office/drawing/2014/main" id="{70F8EAC2-8CE0-4013-9BB8-B5D47C360220}"/>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43" name="AutoShape 42" descr="縦線 (太)">
          <a:extLst>
            <a:ext uri="{FF2B5EF4-FFF2-40B4-BE49-F238E27FC236}">
              <a16:creationId xmlns:a16="http://schemas.microsoft.com/office/drawing/2014/main" id="{B6FA4612-F787-4362-8A65-74342EDE0CA9}"/>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44" name="Group 43">
          <a:extLst>
            <a:ext uri="{FF2B5EF4-FFF2-40B4-BE49-F238E27FC236}">
              <a16:creationId xmlns:a16="http://schemas.microsoft.com/office/drawing/2014/main" id="{A71536C3-8092-451F-83CE-F026D44909FD}"/>
            </a:ext>
          </a:extLst>
        </xdr:cNvPr>
        <xdr:cNvGrpSpPr>
          <a:grpSpLocks/>
        </xdr:cNvGrpSpPr>
      </xdr:nvGrpSpPr>
      <xdr:grpSpPr bwMode="auto">
        <a:xfrm>
          <a:off x="12715875" y="5991225"/>
          <a:ext cx="485775" cy="600075"/>
          <a:chOff x="1725" y="1037"/>
          <a:chExt cx="41" cy="63"/>
        </a:xfrm>
      </xdr:grpSpPr>
      <xdr:sp macro="" textlink="">
        <xdr:nvSpPr>
          <xdr:cNvPr id="45" name="AutoShape 44">
            <a:extLst>
              <a:ext uri="{FF2B5EF4-FFF2-40B4-BE49-F238E27FC236}">
                <a16:creationId xmlns:a16="http://schemas.microsoft.com/office/drawing/2014/main" id="{51902845-889F-4137-BCCD-1D6C91DD06C1}"/>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6" name="AutoShape 45">
            <a:extLst>
              <a:ext uri="{FF2B5EF4-FFF2-40B4-BE49-F238E27FC236}">
                <a16:creationId xmlns:a16="http://schemas.microsoft.com/office/drawing/2014/main" id="{7FC6F765-0819-4384-AF2A-64D140FFEC6A}"/>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825872</xdr:colOff>
      <xdr:row>76</xdr:row>
      <xdr:rowOff>33129</xdr:rowOff>
    </xdr:from>
    <xdr:to>
      <xdr:col>8</xdr:col>
      <xdr:colOff>273325</xdr:colOff>
      <xdr:row>90</xdr:row>
      <xdr:rowOff>99391</xdr:rowOff>
    </xdr:to>
    <xdr:sp macro="" textlink="">
      <xdr:nvSpPr>
        <xdr:cNvPr id="2" name="Text Box 1">
          <a:extLst>
            <a:ext uri="{FF2B5EF4-FFF2-40B4-BE49-F238E27FC236}">
              <a16:creationId xmlns:a16="http://schemas.microsoft.com/office/drawing/2014/main" id="{78F114D2-3CC1-466B-88FF-621EDF7FEF0C}"/>
            </a:ext>
          </a:extLst>
        </xdr:cNvPr>
        <xdr:cNvSpPr txBox="1">
          <a:spLocks noChangeArrowheads="1"/>
        </xdr:cNvSpPr>
      </xdr:nvSpPr>
      <xdr:spPr bwMode="auto">
        <a:xfrm>
          <a:off x="3854822" y="12891879"/>
          <a:ext cx="5448203" cy="2466562"/>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H18.4.26</a:t>
          </a:r>
          <a:r>
            <a:rPr lang="ja-JP" altLang="en-US" sz="1100" b="0" i="0" strike="noStrike">
              <a:solidFill>
                <a:srgbClr val="000000"/>
              </a:solidFill>
              <a:latin typeface="ＭＳ Ｐゴシック"/>
              <a:ea typeface="ＭＳ Ｐゴシック"/>
            </a:rPr>
            <a:t>　このシートでは次のことを行っている。</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①　各シートから修正グロス値をリンクしてきている。</a:t>
          </a:r>
        </a:p>
        <a:p>
          <a:pPr algn="l" rtl="0">
            <a:lnSpc>
              <a:spcPts val="1300"/>
            </a:lnSpc>
            <a:defRPr sz="1000"/>
          </a:pPr>
          <a:r>
            <a:rPr lang="ja-JP" altLang="en-US" sz="1100" b="0" i="0" strike="noStrike">
              <a:solidFill>
                <a:srgbClr val="000000"/>
              </a:solidFill>
              <a:latin typeface="ＭＳ Ｐゴシック"/>
              <a:ea typeface="ＭＳ Ｐゴシック"/>
            </a:rPr>
            <a:t>②　生産系列から総生産額（＝総支出額）をリンクし、①の合計値との差し引きを</a:t>
          </a:r>
        </a:p>
        <a:p>
          <a:pPr algn="l" rtl="0">
            <a:lnSpc>
              <a:spcPts val="1300"/>
            </a:lnSpc>
            <a:defRPr sz="1000"/>
          </a:pPr>
          <a:r>
            <a:rPr lang="ja-JP" altLang="en-US" sz="1100" b="0" i="0" strike="noStrike">
              <a:solidFill>
                <a:srgbClr val="000000"/>
              </a:solidFill>
              <a:latin typeface="ＭＳ Ｐゴシック"/>
              <a:ea typeface="ＭＳ Ｐゴシック"/>
            </a:rPr>
            <a:t>　　統計上の不突合として計上する。</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r>
            <a:rPr lang="en-US" altLang="ja-JP" sz="1100" b="0" i="0" strike="noStrike">
              <a:solidFill>
                <a:srgbClr val="000000"/>
              </a:solidFill>
              <a:latin typeface="ＭＳ Ｐゴシック"/>
              <a:ea typeface="ＭＳ Ｐゴシック"/>
            </a:rPr>
            <a:t>R3.10</a:t>
          </a:r>
          <a:endParaRPr lang="ja-JP" altLang="en-US" sz="1100" b="0" i="0" strike="noStrike">
            <a:solidFill>
              <a:srgbClr val="000000"/>
            </a:solidFill>
            <a:latin typeface="ＭＳ Ｐゴシック"/>
            <a:ea typeface="ＭＳ Ｐゴシック"/>
          </a:endParaRPr>
        </a:p>
        <a:p>
          <a:pPr algn="l" rtl="0">
            <a:lnSpc>
              <a:spcPts val="1300"/>
            </a:lnSpc>
            <a:defRPr sz="1000"/>
          </a:pPr>
          <a:r>
            <a:rPr lang="en-US" altLang="ja-JP" sz="1100" b="0" i="0" strike="noStrike">
              <a:solidFill>
                <a:srgbClr val="000000"/>
              </a:solidFill>
              <a:latin typeface="ＭＳ Ｐゴシック"/>
              <a:ea typeface="ＭＳ Ｐゴシック"/>
            </a:rPr>
            <a:t>H27</a:t>
          </a:r>
          <a:r>
            <a:rPr lang="ja-JP" altLang="en-US" sz="1100" b="0" i="0" strike="noStrike">
              <a:solidFill>
                <a:srgbClr val="000000"/>
              </a:solidFill>
              <a:latin typeface="ＭＳ Ｐゴシック"/>
              <a:ea typeface="ＭＳ Ｐゴシック"/>
            </a:rPr>
            <a:t>基準改定により修正</a:t>
          </a:r>
        </a:p>
        <a:p>
          <a:pPr algn="l" rtl="0">
            <a:lnSpc>
              <a:spcPts val="1300"/>
            </a:lnSpc>
            <a:defRPr sz="1000"/>
          </a:pPr>
          <a:r>
            <a:rPr lang="ja-JP" altLang="en-US" sz="1100" b="0" i="0" strike="noStrike">
              <a:solidFill>
                <a:sysClr val="windowText" lastClr="000000"/>
              </a:solidFill>
              <a:latin typeface="ＭＳ Ｐゴシック"/>
              <a:ea typeface="ＭＳ Ｐゴシック"/>
            </a:rPr>
            <a:t>・家計最終消費支出の分類数を</a:t>
          </a:r>
          <a:r>
            <a:rPr lang="en-US" altLang="ja-JP" sz="1100" b="0" i="0" strike="noStrike">
              <a:solidFill>
                <a:sysClr val="windowText" lastClr="000000"/>
              </a:solidFill>
              <a:latin typeface="ＭＳ Ｐゴシック"/>
              <a:ea typeface="ＭＳ Ｐゴシック"/>
            </a:rPr>
            <a:t>13</a:t>
          </a:r>
          <a:r>
            <a:rPr lang="ja-JP" altLang="en-US" sz="1100" b="0" i="0" strike="noStrike">
              <a:solidFill>
                <a:sysClr val="windowText" lastClr="000000"/>
              </a:solidFill>
              <a:latin typeface="ＭＳ Ｐゴシック"/>
              <a:ea typeface="ＭＳ Ｐゴシック"/>
            </a:rPr>
            <a:t>に変更</a:t>
          </a:r>
          <a:endParaRPr lang="en-US" altLang="ja-JP" sz="1100" b="0" i="0" strike="noStrike">
            <a:solidFill>
              <a:sysClr val="windowText" lastClr="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・一般政府最終消費支出を地方政府等最終消費支出へ変更（準地域の導入）</a:t>
          </a:r>
        </a:p>
        <a:p>
          <a:pPr algn="l" rtl="0">
            <a:lnSpc>
              <a:spcPts val="1300"/>
            </a:lnSpc>
            <a:defRPr sz="1000"/>
          </a:pPr>
          <a:r>
            <a:rPr lang="ja-JP" altLang="en-US" sz="1100" b="0" i="0" strike="noStrike">
              <a:solidFill>
                <a:srgbClr val="000000"/>
              </a:solidFill>
              <a:latin typeface="ＭＳ Ｐゴシック"/>
              <a:ea typeface="ＭＳ Ｐゴシック"/>
            </a:rPr>
            <a:t>・著作権等サービスを追加</a:t>
          </a:r>
        </a:p>
        <a:p>
          <a:pPr algn="l" rtl="0">
            <a:lnSpc>
              <a:spcPts val="1300"/>
            </a:lnSpc>
            <a:defRPr sz="1000"/>
          </a:pPr>
          <a:r>
            <a:rPr lang="ja-JP" altLang="en-US" sz="1100" b="0" i="0" strike="noStrike">
              <a:solidFill>
                <a:srgbClr val="000000"/>
              </a:solidFill>
              <a:latin typeface="ＭＳ Ｐゴシック"/>
              <a:ea typeface="ＭＳ Ｐゴシック"/>
            </a:rPr>
            <a:t>・中央政府等への移出を追加。中央政府等の</a:t>
          </a:r>
          <a:r>
            <a:rPr lang="ja-JP" altLang="ja-JP" sz="1050" b="0" i="0">
              <a:effectLst/>
              <a:latin typeface="+mn-lt"/>
              <a:ea typeface="+mn-ea"/>
              <a:cs typeface="+mn-cs"/>
            </a:rPr>
            <a:t>現物社会移転（市場産出の購入）</a:t>
          </a:r>
          <a:r>
            <a:rPr lang="ja-JP" altLang="en-US" sz="1050" b="0" i="0">
              <a:effectLst/>
              <a:latin typeface="+mn-lt"/>
              <a:ea typeface="+mn-ea"/>
              <a:cs typeface="+mn-cs"/>
            </a:rPr>
            <a:t>も</a:t>
          </a:r>
          <a:r>
            <a:rPr lang="ja-JP" altLang="ja-JP" sz="1050" b="0" i="0">
              <a:effectLst/>
              <a:latin typeface="+mn-lt"/>
              <a:ea typeface="+mn-ea"/>
              <a:cs typeface="+mn-cs"/>
            </a:rPr>
            <a:t>加算</a:t>
          </a:r>
          <a:r>
            <a:rPr lang="ja-JP" altLang="en-US" sz="1050" b="0" i="0">
              <a:effectLst/>
              <a:latin typeface="+mn-lt"/>
              <a:ea typeface="+mn-ea"/>
              <a:cs typeface="+mn-cs"/>
            </a:rPr>
            <a:t>した</a:t>
          </a:r>
        </a:p>
        <a:p>
          <a:pPr algn="l" rtl="0">
            <a:lnSpc>
              <a:spcPts val="1300"/>
            </a:lnSpc>
            <a:defRPr sz="1000"/>
          </a:pPr>
          <a:r>
            <a:rPr lang="ja-JP" altLang="en-US" sz="1050" b="0" i="0">
              <a:effectLst/>
              <a:latin typeface="+mn-lt"/>
              <a:ea typeface="+mn-ea"/>
              <a:cs typeface="+mn-cs"/>
            </a:rPr>
            <a:t>　</a:t>
          </a:r>
          <a:r>
            <a:rPr lang="ja-JP" altLang="en-US" sz="1100" b="0" i="0" strike="noStrike">
              <a:solidFill>
                <a:srgbClr val="000000"/>
              </a:solidFill>
              <a:latin typeface="ＭＳ Ｐゴシック"/>
              <a:ea typeface="ＭＳ Ｐゴシック"/>
            </a:rPr>
            <a:t>→ガイドラインは、産業連関表の内容に応じて加算としている。本県の産業連関表の医療部門は、移出がほとんど計上されていないため、（</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）財貨・ｻｰﾋﾞｽの移出には現物移転が含まれていないと判断した。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45</xdr:col>
      <xdr:colOff>304800</xdr:colOff>
      <xdr:row>47</xdr:row>
      <xdr:rowOff>38100</xdr:rowOff>
    </xdr:from>
    <xdr:to>
      <xdr:col>47</xdr:col>
      <xdr:colOff>104775</xdr:colOff>
      <xdr:row>49</xdr:row>
      <xdr:rowOff>247650</xdr:rowOff>
    </xdr:to>
    <xdr:sp macro="" textlink="">
      <xdr:nvSpPr>
        <xdr:cNvPr id="103971" name="AutoShape 1">
          <a:extLst>
            <a:ext uri="{FF2B5EF4-FFF2-40B4-BE49-F238E27FC236}">
              <a16:creationId xmlns:a16="http://schemas.microsoft.com/office/drawing/2014/main" id="{8A6C0D75-36E8-4652-8850-7491F5E1B176}"/>
            </a:ext>
          </a:extLst>
        </xdr:cNvPr>
        <xdr:cNvSpPr>
          <a:spLocks noChangeAspect="1" noChangeArrowheads="1"/>
        </xdr:cNvSpPr>
      </xdr:nvSpPr>
      <xdr:spPr bwMode="auto">
        <a:xfrm rot="10800000">
          <a:off x="26212800" y="14973300"/>
          <a:ext cx="0" cy="838200"/>
        </a:xfrm>
        <a:custGeom>
          <a:avLst/>
          <a:gdLst>
            <a:gd name="T0" fmla="*/ 0 w 21600"/>
            <a:gd name="T1" fmla="*/ 0 h 21600"/>
            <a:gd name="T2" fmla="*/ 0 w 21600"/>
            <a:gd name="T3" fmla="*/ 2147483646 h 21600"/>
            <a:gd name="T4" fmla="*/ 0 w 21600"/>
            <a:gd name="T5" fmla="*/ 2147483646 h 21600"/>
            <a:gd name="T6" fmla="*/ 0 w 21600"/>
            <a:gd name="T7" fmla="*/ 2147483646 h 21600"/>
            <a:gd name="T8" fmla="*/ 17694720 60000 65536"/>
            <a:gd name="T9" fmla="*/ 5898240 60000 65536"/>
            <a:gd name="T10" fmla="*/ 5898240 60000 65536"/>
            <a:gd name="T11" fmla="*/ 0 60000 65536"/>
            <a:gd name="T12" fmla="*/ 0 w 21600"/>
            <a:gd name="T13" fmla="*/ 2912 h 21600"/>
            <a:gd name="T14" fmla="*/ 0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133350</xdr:colOff>
      <xdr:row>56</xdr:row>
      <xdr:rowOff>95250</xdr:rowOff>
    </xdr:from>
    <xdr:to>
      <xdr:col>57</xdr:col>
      <xdr:colOff>419100</xdr:colOff>
      <xdr:row>57</xdr:row>
      <xdr:rowOff>295275</xdr:rowOff>
    </xdr:to>
    <xdr:sp macro="" textlink="">
      <xdr:nvSpPr>
        <xdr:cNvPr id="103972" name="AutoShape 2">
          <a:extLst>
            <a:ext uri="{FF2B5EF4-FFF2-40B4-BE49-F238E27FC236}">
              <a16:creationId xmlns:a16="http://schemas.microsoft.com/office/drawing/2014/main" id="{ECE8572D-5865-40C1-BB8A-704C91A28E52}"/>
            </a:ext>
          </a:extLst>
        </xdr:cNvPr>
        <xdr:cNvSpPr>
          <a:spLocks noChangeAspect="1" noChangeArrowheads="1"/>
        </xdr:cNvSpPr>
      </xdr:nvSpPr>
      <xdr:spPr bwMode="auto">
        <a:xfrm rot="10800000" flipH="1">
          <a:off x="26212800" y="17859375"/>
          <a:ext cx="0" cy="514350"/>
        </a:xfrm>
        <a:custGeom>
          <a:avLst/>
          <a:gdLst>
            <a:gd name="T0" fmla="*/ 0 w 21600"/>
            <a:gd name="T1" fmla="*/ 0 h 21600"/>
            <a:gd name="T2" fmla="*/ 0 w 21600"/>
            <a:gd name="T3" fmla="*/ 2147483646 h 21600"/>
            <a:gd name="T4" fmla="*/ 0 w 21600"/>
            <a:gd name="T5" fmla="*/ 2147483646 h 21600"/>
            <a:gd name="T6" fmla="*/ 0 w 21600"/>
            <a:gd name="T7" fmla="*/ 2147483646 h 21600"/>
            <a:gd name="T8" fmla="*/ 17694720 60000 65536"/>
            <a:gd name="T9" fmla="*/ 5898240 60000 65536"/>
            <a:gd name="T10" fmla="*/ 5898240 60000 65536"/>
            <a:gd name="T11" fmla="*/ 0 60000 65536"/>
            <a:gd name="T12" fmla="*/ 0 w 21600"/>
            <a:gd name="T13" fmla="*/ 2912 h 21600"/>
            <a:gd name="T14" fmla="*/ 0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54</xdr:col>
      <xdr:colOff>171450</xdr:colOff>
      <xdr:row>29</xdr:row>
      <xdr:rowOff>0</xdr:rowOff>
    </xdr:from>
    <xdr:to>
      <xdr:col>55</xdr:col>
      <xdr:colOff>209550</xdr:colOff>
      <xdr:row>29</xdr:row>
      <xdr:rowOff>0</xdr:rowOff>
    </xdr:to>
    <xdr:sp macro="" textlink="">
      <xdr:nvSpPr>
        <xdr:cNvPr id="103973" name="AutoShape 3">
          <a:extLst>
            <a:ext uri="{FF2B5EF4-FFF2-40B4-BE49-F238E27FC236}">
              <a16:creationId xmlns:a16="http://schemas.microsoft.com/office/drawing/2014/main" id="{AA93BDC9-4D5B-4DB2-8B7D-81764D5679E7}"/>
            </a:ext>
          </a:extLst>
        </xdr:cNvPr>
        <xdr:cNvSpPr>
          <a:spLocks noChangeAspect="1" noChangeArrowheads="1"/>
        </xdr:cNvSpPr>
      </xdr:nvSpPr>
      <xdr:spPr bwMode="auto">
        <a:xfrm>
          <a:off x="26212800" y="9363075"/>
          <a:ext cx="0" cy="0"/>
        </a:xfrm>
        <a:prstGeom prst="rightArrow">
          <a:avLst>
            <a:gd name="adj1" fmla="val 55556"/>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266700</xdr:colOff>
      <xdr:row>21</xdr:row>
      <xdr:rowOff>133350</xdr:rowOff>
    </xdr:from>
    <xdr:to>
      <xdr:col>42</xdr:col>
      <xdr:colOff>304800</xdr:colOff>
      <xdr:row>24</xdr:row>
      <xdr:rowOff>209550</xdr:rowOff>
    </xdr:to>
    <xdr:sp macro="" textlink="">
      <xdr:nvSpPr>
        <xdr:cNvPr id="103974" name="AutoShape 4">
          <a:extLst>
            <a:ext uri="{FF2B5EF4-FFF2-40B4-BE49-F238E27FC236}">
              <a16:creationId xmlns:a16="http://schemas.microsoft.com/office/drawing/2014/main" id="{50A9CB35-8F76-4740-9864-8790925592A5}"/>
            </a:ext>
          </a:extLst>
        </xdr:cNvPr>
        <xdr:cNvSpPr>
          <a:spLocks noChangeAspect="1" noChangeArrowheads="1"/>
        </xdr:cNvSpPr>
      </xdr:nvSpPr>
      <xdr:spPr bwMode="auto">
        <a:xfrm>
          <a:off x="24803100" y="6819900"/>
          <a:ext cx="923925" cy="1104900"/>
        </a:xfrm>
        <a:prstGeom prst="rightArrow">
          <a:avLst>
            <a:gd name="adj1" fmla="val 55556"/>
            <a:gd name="adj2" fmla="val 4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285750</xdr:colOff>
      <xdr:row>30</xdr:row>
      <xdr:rowOff>304800</xdr:rowOff>
    </xdr:from>
    <xdr:to>
      <xdr:col>42</xdr:col>
      <xdr:colOff>323850</xdr:colOff>
      <xdr:row>33</xdr:row>
      <xdr:rowOff>66675</xdr:rowOff>
    </xdr:to>
    <xdr:sp macro="" textlink="">
      <xdr:nvSpPr>
        <xdr:cNvPr id="103975" name="AutoShape 5">
          <a:extLst>
            <a:ext uri="{FF2B5EF4-FFF2-40B4-BE49-F238E27FC236}">
              <a16:creationId xmlns:a16="http://schemas.microsoft.com/office/drawing/2014/main" id="{3316E81D-C3ED-4682-AB4F-B04BDD0EF5FA}"/>
            </a:ext>
          </a:extLst>
        </xdr:cNvPr>
        <xdr:cNvSpPr>
          <a:spLocks noChangeAspect="1" noChangeArrowheads="1"/>
        </xdr:cNvSpPr>
      </xdr:nvSpPr>
      <xdr:spPr bwMode="auto">
        <a:xfrm>
          <a:off x="24822150" y="9991725"/>
          <a:ext cx="923925" cy="733425"/>
        </a:xfrm>
        <a:prstGeom prst="rightArrow">
          <a:avLst>
            <a:gd name="adj1" fmla="val 55556"/>
            <a:gd name="adj2" fmla="val 503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266700</xdr:colOff>
      <xdr:row>29</xdr:row>
      <xdr:rowOff>0</xdr:rowOff>
    </xdr:from>
    <xdr:to>
      <xdr:col>42</xdr:col>
      <xdr:colOff>304800</xdr:colOff>
      <xdr:row>29</xdr:row>
      <xdr:rowOff>0</xdr:rowOff>
    </xdr:to>
    <xdr:sp macro="" textlink="">
      <xdr:nvSpPr>
        <xdr:cNvPr id="103976" name="AutoShape 6">
          <a:extLst>
            <a:ext uri="{FF2B5EF4-FFF2-40B4-BE49-F238E27FC236}">
              <a16:creationId xmlns:a16="http://schemas.microsoft.com/office/drawing/2014/main" id="{1DAA3367-3A56-40F0-AEC2-5C302926EADF}"/>
            </a:ext>
          </a:extLst>
        </xdr:cNvPr>
        <xdr:cNvSpPr>
          <a:spLocks noChangeAspect="1" noChangeArrowheads="1"/>
        </xdr:cNvSpPr>
      </xdr:nvSpPr>
      <xdr:spPr bwMode="auto">
        <a:xfrm>
          <a:off x="24803100" y="9363075"/>
          <a:ext cx="923925" cy="0"/>
        </a:xfrm>
        <a:prstGeom prst="rightArrow">
          <a:avLst>
            <a:gd name="adj1" fmla="val 55556"/>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304800</xdr:colOff>
      <xdr:row>35</xdr:row>
      <xdr:rowOff>95250</xdr:rowOff>
    </xdr:from>
    <xdr:to>
      <xdr:col>47</xdr:col>
      <xdr:colOff>219075</xdr:colOff>
      <xdr:row>36</xdr:row>
      <xdr:rowOff>323850</xdr:rowOff>
    </xdr:to>
    <xdr:sp macro="" textlink="">
      <xdr:nvSpPr>
        <xdr:cNvPr id="103977" name="AutoShape 7">
          <a:extLst>
            <a:ext uri="{FF2B5EF4-FFF2-40B4-BE49-F238E27FC236}">
              <a16:creationId xmlns:a16="http://schemas.microsoft.com/office/drawing/2014/main" id="{A8CBA825-674A-4E81-B782-63E0D17E5BE9}"/>
            </a:ext>
          </a:extLst>
        </xdr:cNvPr>
        <xdr:cNvSpPr>
          <a:spLocks noChangeAspect="1" noChangeArrowheads="1"/>
        </xdr:cNvSpPr>
      </xdr:nvSpPr>
      <xdr:spPr bwMode="auto">
        <a:xfrm rot="5400000">
          <a:off x="25941337" y="11653838"/>
          <a:ext cx="542925" cy="0"/>
        </a:xfrm>
        <a:prstGeom prst="rightArrow">
          <a:avLst>
            <a:gd name="adj1" fmla="val 55556"/>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53</xdr:col>
      <xdr:colOff>38100</xdr:colOff>
      <xdr:row>35</xdr:row>
      <xdr:rowOff>95250</xdr:rowOff>
    </xdr:from>
    <xdr:to>
      <xdr:col>53</xdr:col>
      <xdr:colOff>457200</xdr:colOff>
      <xdr:row>36</xdr:row>
      <xdr:rowOff>323850</xdr:rowOff>
    </xdr:to>
    <xdr:sp macro="" textlink="">
      <xdr:nvSpPr>
        <xdr:cNvPr id="103978" name="AutoShape 8">
          <a:extLst>
            <a:ext uri="{FF2B5EF4-FFF2-40B4-BE49-F238E27FC236}">
              <a16:creationId xmlns:a16="http://schemas.microsoft.com/office/drawing/2014/main" id="{279BF500-9C8A-40EB-84E3-86E4E6AB3B8D}"/>
            </a:ext>
          </a:extLst>
        </xdr:cNvPr>
        <xdr:cNvSpPr>
          <a:spLocks noChangeAspect="1" noChangeArrowheads="1"/>
        </xdr:cNvSpPr>
      </xdr:nvSpPr>
      <xdr:spPr bwMode="auto">
        <a:xfrm rot="5400000">
          <a:off x="25941337" y="11653838"/>
          <a:ext cx="542925" cy="0"/>
        </a:xfrm>
        <a:prstGeom prst="rightArrow">
          <a:avLst>
            <a:gd name="adj1" fmla="val 55556"/>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40</xdr:col>
      <xdr:colOff>95250</xdr:colOff>
      <xdr:row>48</xdr:row>
      <xdr:rowOff>114300</xdr:rowOff>
    </xdr:from>
    <xdr:to>
      <xdr:col>41</xdr:col>
      <xdr:colOff>133350</xdr:colOff>
      <xdr:row>49</xdr:row>
      <xdr:rowOff>219075</xdr:rowOff>
    </xdr:to>
    <xdr:sp macro="" textlink="">
      <xdr:nvSpPr>
        <xdr:cNvPr id="103979" name="AutoShape 9">
          <a:extLst>
            <a:ext uri="{FF2B5EF4-FFF2-40B4-BE49-F238E27FC236}">
              <a16:creationId xmlns:a16="http://schemas.microsoft.com/office/drawing/2014/main" id="{FC0B5DE5-280C-4206-9183-656FCA3AE45E}"/>
            </a:ext>
          </a:extLst>
        </xdr:cNvPr>
        <xdr:cNvSpPr>
          <a:spLocks noChangeAspect="1" noChangeArrowheads="1"/>
        </xdr:cNvSpPr>
      </xdr:nvSpPr>
      <xdr:spPr bwMode="auto">
        <a:xfrm rot="10800000">
          <a:off x="23926800" y="15363825"/>
          <a:ext cx="742950" cy="419100"/>
        </a:xfrm>
        <a:prstGeom prst="rightArrow">
          <a:avLst>
            <a:gd name="adj1" fmla="val 55556"/>
            <a:gd name="adj2" fmla="val 709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40</xdr:col>
      <xdr:colOff>76200</xdr:colOff>
      <xdr:row>54</xdr:row>
      <xdr:rowOff>266700</xdr:rowOff>
    </xdr:from>
    <xdr:to>
      <xdr:col>41</xdr:col>
      <xdr:colOff>114300</xdr:colOff>
      <xdr:row>56</xdr:row>
      <xdr:rowOff>57150</xdr:rowOff>
    </xdr:to>
    <xdr:sp macro="" textlink="">
      <xdr:nvSpPr>
        <xdr:cNvPr id="103980" name="AutoShape 10">
          <a:extLst>
            <a:ext uri="{FF2B5EF4-FFF2-40B4-BE49-F238E27FC236}">
              <a16:creationId xmlns:a16="http://schemas.microsoft.com/office/drawing/2014/main" id="{8F4DE711-2652-49F1-89B0-0DD98EFFACF5}"/>
            </a:ext>
          </a:extLst>
        </xdr:cNvPr>
        <xdr:cNvSpPr>
          <a:spLocks noChangeAspect="1" noChangeArrowheads="1"/>
        </xdr:cNvSpPr>
      </xdr:nvSpPr>
      <xdr:spPr bwMode="auto">
        <a:xfrm rot="10800000">
          <a:off x="23907750" y="17402175"/>
          <a:ext cx="742950" cy="419100"/>
        </a:xfrm>
        <a:prstGeom prst="rightArrow">
          <a:avLst>
            <a:gd name="adj1" fmla="val 55556"/>
            <a:gd name="adj2" fmla="val 709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161925</xdr:colOff>
      <xdr:row>48</xdr:row>
      <xdr:rowOff>114300</xdr:rowOff>
    </xdr:from>
    <xdr:to>
      <xdr:col>21</xdr:col>
      <xdr:colOff>76200</xdr:colOff>
      <xdr:row>50</xdr:row>
      <xdr:rowOff>28575</xdr:rowOff>
    </xdr:to>
    <xdr:sp macro="" textlink="">
      <xdr:nvSpPr>
        <xdr:cNvPr id="103981" name="AutoShape 11">
          <a:extLst>
            <a:ext uri="{FF2B5EF4-FFF2-40B4-BE49-F238E27FC236}">
              <a16:creationId xmlns:a16="http://schemas.microsoft.com/office/drawing/2014/main" id="{94B3413F-F750-4EAC-84D8-A35D227068FC}"/>
            </a:ext>
          </a:extLst>
        </xdr:cNvPr>
        <xdr:cNvSpPr>
          <a:spLocks noChangeAspect="1" noChangeArrowheads="1"/>
        </xdr:cNvSpPr>
      </xdr:nvSpPr>
      <xdr:spPr bwMode="auto">
        <a:xfrm rot="-5400000">
          <a:off x="9834562" y="14701838"/>
          <a:ext cx="542925" cy="1866900"/>
        </a:xfrm>
        <a:prstGeom prst="rightArrow">
          <a:avLst>
            <a:gd name="adj1" fmla="val 55556"/>
            <a:gd name="adj2" fmla="val 4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0</xdr:colOff>
      <xdr:row>43</xdr:row>
      <xdr:rowOff>228600</xdr:rowOff>
    </xdr:from>
    <xdr:to>
      <xdr:col>27</xdr:col>
      <xdr:colOff>0</xdr:colOff>
      <xdr:row>46</xdr:row>
      <xdr:rowOff>38100</xdr:rowOff>
    </xdr:to>
    <xdr:sp macro="" textlink="">
      <xdr:nvSpPr>
        <xdr:cNvPr id="103982" name="AutoShape 12">
          <a:extLst>
            <a:ext uri="{FF2B5EF4-FFF2-40B4-BE49-F238E27FC236}">
              <a16:creationId xmlns:a16="http://schemas.microsoft.com/office/drawing/2014/main" id="{FD961837-B405-4A9E-B9E1-2921D16A208F}"/>
            </a:ext>
          </a:extLst>
        </xdr:cNvPr>
        <xdr:cNvSpPr>
          <a:spLocks noChangeAspect="1" noChangeArrowheads="1"/>
        </xdr:cNvSpPr>
      </xdr:nvSpPr>
      <xdr:spPr bwMode="auto">
        <a:xfrm rot="-5400000">
          <a:off x="14416087" y="14387513"/>
          <a:ext cx="542925" cy="0"/>
        </a:xfrm>
        <a:prstGeom prst="rightArrow">
          <a:avLst>
            <a:gd name="adj1" fmla="val 55556"/>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59</xdr:col>
      <xdr:colOff>266700</xdr:colOff>
      <xdr:row>35</xdr:row>
      <xdr:rowOff>0</xdr:rowOff>
    </xdr:from>
    <xdr:to>
      <xdr:col>60</xdr:col>
      <xdr:colOff>180975</xdr:colOff>
      <xdr:row>36</xdr:row>
      <xdr:rowOff>266700</xdr:rowOff>
    </xdr:to>
    <xdr:sp macro="" textlink="">
      <xdr:nvSpPr>
        <xdr:cNvPr id="103983" name="AutoShape 13">
          <a:extLst>
            <a:ext uri="{FF2B5EF4-FFF2-40B4-BE49-F238E27FC236}">
              <a16:creationId xmlns:a16="http://schemas.microsoft.com/office/drawing/2014/main" id="{5CB49B7B-7073-4A6C-B5DB-47AC8D60DEC3}"/>
            </a:ext>
          </a:extLst>
        </xdr:cNvPr>
        <xdr:cNvSpPr>
          <a:spLocks noChangeAspect="1" noChangeArrowheads="1"/>
        </xdr:cNvSpPr>
      </xdr:nvSpPr>
      <xdr:spPr bwMode="auto">
        <a:xfrm rot="5400000">
          <a:off x="25922287" y="11577638"/>
          <a:ext cx="581025" cy="0"/>
        </a:xfrm>
        <a:prstGeom prst="rightArrow">
          <a:avLst>
            <a:gd name="adj1" fmla="val 55556"/>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76200</xdr:colOff>
      <xdr:row>52</xdr:row>
      <xdr:rowOff>228600</xdr:rowOff>
    </xdr:from>
    <xdr:to>
      <xdr:col>53</xdr:col>
      <xdr:colOff>381000</xdr:colOff>
      <xdr:row>56</xdr:row>
      <xdr:rowOff>123825</xdr:rowOff>
    </xdr:to>
    <xdr:sp macro="" textlink="">
      <xdr:nvSpPr>
        <xdr:cNvPr id="103984" name="AutoShape 14">
          <a:extLst>
            <a:ext uri="{FF2B5EF4-FFF2-40B4-BE49-F238E27FC236}">
              <a16:creationId xmlns:a16="http://schemas.microsoft.com/office/drawing/2014/main" id="{BBEA59E5-1162-44E6-A4AA-0F5845E7417F}"/>
            </a:ext>
          </a:extLst>
        </xdr:cNvPr>
        <xdr:cNvSpPr>
          <a:spLocks noChangeAspect="1" noChangeArrowheads="1"/>
        </xdr:cNvSpPr>
      </xdr:nvSpPr>
      <xdr:spPr bwMode="auto">
        <a:xfrm rot="10800000">
          <a:off x="26212800" y="16735425"/>
          <a:ext cx="0" cy="1152525"/>
        </a:xfrm>
        <a:custGeom>
          <a:avLst/>
          <a:gdLst>
            <a:gd name="T0" fmla="*/ 0 w 21600"/>
            <a:gd name="T1" fmla="*/ 0 h 21600"/>
            <a:gd name="T2" fmla="*/ 0 w 21600"/>
            <a:gd name="T3" fmla="*/ 2147483646 h 21600"/>
            <a:gd name="T4" fmla="*/ 0 w 21600"/>
            <a:gd name="T5" fmla="*/ 2147483646 h 21600"/>
            <a:gd name="T6" fmla="*/ 0 w 21600"/>
            <a:gd name="T7" fmla="*/ 2147483646 h 21600"/>
            <a:gd name="T8" fmla="*/ 17694720 60000 65536"/>
            <a:gd name="T9" fmla="*/ 5898240 60000 65536"/>
            <a:gd name="T10" fmla="*/ 5898240 60000 65536"/>
            <a:gd name="T11" fmla="*/ 0 60000 65536"/>
            <a:gd name="T12" fmla="*/ 0 w 21600"/>
            <a:gd name="T13" fmla="*/ 2912 h 21600"/>
            <a:gd name="T14" fmla="*/ 0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59</xdr:col>
      <xdr:colOff>381000</xdr:colOff>
      <xdr:row>60</xdr:row>
      <xdr:rowOff>190500</xdr:rowOff>
    </xdr:from>
    <xdr:to>
      <xdr:col>61</xdr:col>
      <xdr:colOff>180975</xdr:colOff>
      <xdr:row>63</xdr:row>
      <xdr:rowOff>85725</xdr:rowOff>
    </xdr:to>
    <xdr:sp macro="" textlink="">
      <xdr:nvSpPr>
        <xdr:cNvPr id="103985" name="AutoShape 15">
          <a:extLst>
            <a:ext uri="{FF2B5EF4-FFF2-40B4-BE49-F238E27FC236}">
              <a16:creationId xmlns:a16="http://schemas.microsoft.com/office/drawing/2014/main" id="{AE05C12C-81DA-4A66-88BA-E6AB762F22EF}"/>
            </a:ext>
          </a:extLst>
        </xdr:cNvPr>
        <xdr:cNvSpPr>
          <a:spLocks noChangeAspect="1" noChangeArrowheads="1"/>
        </xdr:cNvSpPr>
      </xdr:nvSpPr>
      <xdr:spPr bwMode="auto">
        <a:xfrm rot="10800000" flipH="1">
          <a:off x="26212800" y="18392775"/>
          <a:ext cx="0" cy="0"/>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476250</xdr:colOff>
      <xdr:row>18</xdr:row>
      <xdr:rowOff>95250</xdr:rowOff>
    </xdr:from>
    <xdr:to>
      <xdr:col>52</xdr:col>
      <xdr:colOff>352425</xdr:colOff>
      <xdr:row>19</xdr:row>
      <xdr:rowOff>133350</xdr:rowOff>
    </xdr:to>
    <xdr:sp macro="" textlink="">
      <xdr:nvSpPr>
        <xdr:cNvPr id="3109" name="AutoShape 37">
          <a:extLst>
            <a:ext uri="{FF2B5EF4-FFF2-40B4-BE49-F238E27FC236}">
              <a16:creationId xmlns:a16="http://schemas.microsoft.com/office/drawing/2014/main" id="{903E6C14-8026-42F1-9A78-D56E7CC40382}"/>
            </a:ext>
          </a:extLst>
        </xdr:cNvPr>
        <xdr:cNvSpPr>
          <a:spLocks/>
        </xdr:cNvSpPr>
      </xdr:nvSpPr>
      <xdr:spPr bwMode="auto">
        <a:xfrm>
          <a:off x="27327225" y="5810250"/>
          <a:ext cx="3409950" cy="381000"/>
        </a:xfrm>
        <a:prstGeom prst="accentCallout1">
          <a:avLst>
            <a:gd name="adj1" fmla="val 30000"/>
            <a:gd name="adj2" fmla="val -2625"/>
            <a:gd name="adj3" fmla="val 140000"/>
            <a:gd name="adj4" fmla="val -177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生産者が内部的処理活動を行わなかったとしたら発生したであろう排出量</a:t>
          </a:r>
        </a:p>
      </xdr:txBody>
    </xdr:sp>
    <xdr:clientData/>
  </xdr:twoCellAnchor>
  <xdr:twoCellAnchor>
    <xdr:from>
      <xdr:col>45</xdr:col>
      <xdr:colOff>123825</xdr:colOff>
      <xdr:row>29</xdr:row>
      <xdr:rowOff>47625</xdr:rowOff>
    </xdr:from>
    <xdr:to>
      <xdr:col>50</xdr:col>
      <xdr:colOff>476250</xdr:colOff>
      <xdr:row>30</xdr:row>
      <xdr:rowOff>142875</xdr:rowOff>
    </xdr:to>
    <xdr:sp macro="" textlink="">
      <xdr:nvSpPr>
        <xdr:cNvPr id="3110" name="AutoShape 38">
          <a:extLst>
            <a:ext uri="{FF2B5EF4-FFF2-40B4-BE49-F238E27FC236}">
              <a16:creationId xmlns:a16="http://schemas.microsoft.com/office/drawing/2014/main" id="{C2B8CA14-9E7F-427E-9228-82C8D4058FA3}"/>
            </a:ext>
          </a:extLst>
        </xdr:cNvPr>
        <xdr:cNvSpPr>
          <a:spLocks/>
        </xdr:cNvSpPr>
      </xdr:nvSpPr>
      <xdr:spPr bwMode="auto">
        <a:xfrm>
          <a:off x="26974800" y="9410700"/>
          <a:ext cx="2876550" cy="419100"/>
        </a:xfrm>
        <a:prstGeom prst="accentCallout1">
          <a:avLst>
            <a:gd name="adj1" fmla="val 27273"/>
            <a:gd name="adj2" fmla="val -2648"/>
            <a:gd name="adj3" fmla="val 143181"/>
            <a:gd name="adj4" fmla="val -1225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消費者が内部的処理活動を行わなかったとしたら発生したであろう排出量</a:t>
          </a: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54</xdr:col>
      <xdr:colOff>76200</xdr:colOff>
      <xdr:row>37</xdr:row>
      <xdr:rowOff>114300</xdr:rowOff>
    </xdr:from>
    <xdr:to>
      <xdr:col>54</xdr:col>
      <xdr:colOff>457200</xdr:colOff>
      <xdr:row>42</xdr:row>
      <xdr:rowOff>133350</xdr:rowOff>
    </xdr:to>
    <xdr:sp macro="" textlink="">
      <xdr:nvSpPr>
        <xdr:cNvPr id="3112" name="Text Box 40">
          <a:extLst>
            <a:ext uri="{FF2B5EF4-FFF2-40B4-BE49-F238E27FC236}">
              <a16:creationId xmlns:a16="http://schemas.microsoft.com/office/drawing/2014/main" id="{EBD42043-0CBF-4913-B137-1A65DA7E56CF}"/>
            </a:ext>
          </a:extLst>
        </xdr:cNvPr>
        <xdr:cNvSpPr txBox="1">
          <a:spLocks noChangeArrowheads="1"/>
        </xdr:cNvSpPr>
      </xdr:nvSpPr>
      <xdr:spPr bwMode="auto">
        <a:xfrm>
          <a:off x="31470600" y="12058650"/>
          <a:ext cx="381000" cy="1647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最終処分場へ運搬</a:t>
          </a:r>
        </a:p>
      </xdr:txBody>
    </xdr:sp>
    <xdr:clientData/>
  </xdr:twoCellAnchor>
  <xdr:twoCellAnchor>
    <xdr:from>
      <xdr:col>53</xdr:col>
      <xdr:colOff>66675</xdr:colOff>
      <xdr:row>37</xdr:row>
      <xdr:rowOff>114300</xdr:rowOff>
    </xdr:from>
    <xdr:to>
      <xdr:col>53</xdr:col>
      <xdr:colOff>438150</xdr:colOff>
      <xdr:row>40</xdr:row>
      <xdr:rowOff>257175</xdr:rowOff>
    </xdr:to>
    <xdr:sp macro="" textlink="">
      <xdr:nvSpPr>
        <xdr:cNvPr id="3113" name="Text Box 41">
          <a:extLst>
            <a:ext uri="{FF2B5EF4-FFF2-40B4-BE49-F238E27FC236}">
              <a16:creationId xmlns:a16="http://schemas.microsoft.com/office/drawing/2014/main" id="{8D5C7027-FAC7-4AB4-913A-AD3937585E85}"/>
            </a:ext>
          </a:extLst>
        </xdr:cNvPr>
        <xdr:cNvSpPr txBox="1">
          <a:spLocks noChangeArrowheads="1"/>
        </xdr:cNvSpPr>
      </xdr:nvSpPr>
      <xdr:spPr bwMode="auto">
        <a:xfrm>
          <a:off x="30956250" y="12058650"/>
          <a:ext cx="371475" cy="11144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焼却場へ</a:t>
          </a:r>
        </a:p>
      </xdr:txBody>
    </xdr:sp>
    <xdr:clientData/>
  </xdr:twoCellAnchor>
  <xdr:twoCellAnchor>
    <xdr:from>
      <xdr:col>50</xdr:col>
      <xdr:colOff>66675</xdr:colOff>
      <xdr:row>37</xdr:row>
      <xdr:rowOff>104775</xdr:rowOff>
    </xdr:from>
    <xdr:to>
      <xdr:col>50</xdr:col>
      <xdr:colOff>447675</xdr:colOff>
      <xdr:row>42</xdr:row>
      <xdr:rowOff>247650</xdr:rowOff>
    </xdr:to>
    <xdr:sp macro="" textlink="">
      <xdr:nvSpPr>
        <xdr:cNvPr id="3114" name="Text Box 42">
          <a:extLst>
            <a:ext uri="{FF2B5EF4-FFF2-40B4-BE49-F238E27FC236}">
              <a16:creationId xmlns:a16="http://schemas.microsoft.com/office/drawing/2014/main" id="{C036FA0E-C84C-4977-8533-233170685204}"/>
            </a:ext>
          </a:extLst>
        </xdr:cNvPr>
        <xdr:cNvSpPr txBox="1">
          <a:spLocks noChangeArrowheads="1"/>
        </xdr:cNvSpPr>
      </xdr:nvSpPr>
      <xdr:spPr bwMode="auto">
        <a:xfrm>
          <a:off x="29441775" y="12049125"/>
          <a:ext cx="381000" cy="177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固定硫黄分再投入へ</a:t>
          </a:r>
        </a:p>
      </xdr:txBody>
    </xdr:sp>
    <xdr:clientData/>
  </xdr:twoCellAnchor>
  <xdr:twoCellAnchor>
    <xdr:from>
      <xdr:col>52</xdr:col>
      <xdr:colOff>85725</xdr:colOff>
      <xdr:row>37</xdr:row>
      <xdr:rowOff>114300</xdr:rowOff>
    </xdr:from>
    <xdr:to>
      <xdr:col>52</xdr:col>
      <xdr:colOff>466725</xdr:colOff>
      <xdr:row>40</xdr:row>
      <xdr:rowOff>257175</xdr:rowOff>
    </xdr:to>
    <xdr:sp macro="" textlink="">
      <xdr:nvSpPr>
        <xdr:cNvPr id="3115" name="Text Box 43">
          <a:extLst>
            <a:ext uri="{FF2B5EF4-FFF2-40B4-BE49-F238E27FC236}">
              <a16:creationId xmlns:a16="http://schemas.microsoft.com/office/drawing/2014/main" id="{81E492B1-D4A7-40F7-9C5D-554946BFB3BF}"/>
            </a:ext>
          </a:extLst>
        </xdr:cNvPr>
        <xdr:cNvSpPr txBox="1">
          <a:spLocks noChangeArrowheads="1"/>
        </xdr:cNvSpPr>
      </xdr:nvSpPr>
      <xdr:spPr bwMode="auto">
        <a:xfrm>
          <a:off x="30470475" y="12058650"/>
          <a:ext cx="381000" cy="11144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再生利用へ</a:t>
          </a:r>
        </a:p>
      </xdr:txBody>
    </xdr:sp>
    <xdr:clientData/>
  </xdr:twoCellAnchor>
  <xdr:twoCellAnchor>
    <xdr:from>
      <xdr:col>52</xdr:col>
      <xdr:colOff>304800</xdr:colOff>
      <xdr:row>23</xdr:row>
      <xdr:rowOff>247650</xdr:rowOff>
    </xdr:from>
    <xdr:to>
      <xdr:col>54</xdr:col>
      <xdr:colOff>85725</xdr:colOff>
      <xdr:row>24</xdr:row>
      <xdr:rowOff>104775</xdr:rowOff>
    </xdr:to>
    <xdr:sp macro="" textlink="">
      <xdr:nvSpPr>
        <xdr:cNvPr id="3116" name="AutoShape 44">
          <a:extLst>
            <a:ext uri="{FF2B5EF4-FFF2-40B4-BE49-F238E27FC236}">
              <a16:creationId xmlns:a16="http://schemas.microsoft.com/office/drawing/2014/main" id="{039C9A97-190E-4578-B62D-B15345F3B6F1}"/>
            </a:ext>
          </a:extLst>
        </xdr:cNvPr>
        <xdr:cNvSpPr>
          <a:spLocks/>
        </xdr:cNvSpPr>
      </xdr:nvSpPr>
      <xdr:spPr bwMode="auto">
        <a:xfrm>
          <a:off x="30689550" y="7620000"/>
          <a:ext cx="790575" cy="200025"/>
        </a:xfrm>
        <a:prstGeom prst="accentCallout1">
          <a:avLst>
            <a:gd name="adj1" fmla="val 57144"/>
            <a:gd name="adj2" fmla="val 109639"/>
            <a:gd name="adj3" fmla="val 200000"/>
            <a:gd name="adj4" fmla="val 1349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焼却残渣</a:t>
          </a:r>
        </a:p>
      </xdr:txBody>
    </xdr:sp>
    <xdr:clientData/>
  </xdr:twoCellAnchor>
  <xdr:twoCellAnchor>
    <xdr:from>
      <xdr:col>55</xdr:col>
      <xdr:colOff>104775</xdr:colOff>
      <xdr:row>29</xdr:row>
      <xdr:rowOff>142875</xdr:rowOff>
    </xdr:from>
    <xdr:to>
      <xdr:col>55</xdr:col>
      <xdr:colOff>400050</xdr:colOff>
      <xdr:row>35</xdr:row>
      <xdr:rowOff>85725</xdr:rowOff>
    </xdr:to>
    <xdr:sp macro="" textlink="">
      <xdr:nvSpPr>
        <xdr:cNvPr id="3117" name="Text Box 45">
          <a:extLst>
            <a:ext uri="{FF2B5EF4-FFF2-40B4-BE49-F238E27FC236}">
              <a16:creationId xmlns:a16="http://schemas.microsoft.com/office/drawing/2014/main" id="{FC1F0144-E46B-4DA7-B277-DE5FF0A15A4C}"/>
            </a:ext>
          </a:extLst>
        </xdr:cNvPr>
        <xdr:cNvSpPr txBox="1">
          <a:spLocks noChangeArrowheads="1"/>
        </xdr:cNvSpPr>
      </xdr:nvSpPr>
      <xdr:spPr bwMode="auto">
        <a:xfrm>
          <a:off x="32004000" y="9505950"/>
          <a:ext cx="295275"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最終処分場へ廃棄</a:t>
          </a:r>
        </a:p>
      </xdr:txBody>
    </xdr:sp>
    <xdr:clientData/>
  </xdr:twoCellAnchor>
  <xdr:twoCellAnchor>
    <xdr:from>
      <xdr:col>23</xdr:col>
      <xdr:colOff>190500</xdr:colOff>
      <xdr:row>57</xdr:row>
      <xdr:rowOff>66675</xdr:rowOff>
    </xdr:from>
    <xdr:to>
      <xdr:col>23</xdr:col>
      <xdr:colOff>485775</xdr:colOff>
      <xdr:row>63</xdr:row>
      <xdr:rowOff>228600</xdr:rowOff>
    </xdr:to>
    <xdr:sp macro="" textlink="">
      <xdr:nvSpPr>
        <xdr:cNvPr id="3118" name="Text Box 46">
          <a:extLst>
            <a:ext uri="{FF2B5EF4-FFF2-40B4-BE49-F238E27FC236}">
              <a16:creationId xmlns:a16="http://schemas.microsoft.com/office/drawing/2014/main" id="{D9FCDA1E-94C6-42E2-A553-DF0DAD47D37C}"/>
            </a:ext>
          </a:extLst>
        </xdr:cNvPr>
        <xdr:cNvSpPr txBox="1">
          <a:spLocks noChangeArrowheads="1"/>
        </xdr:cNvSpPr>
      </xdr:nvSpPr>
      <xdr:spPr bwMode="auto">
        <a:xfrm>
          <a:off x="12477750" y="18145125"/>
          <a:ext cx="295275" cy="1809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最終処分場へ運搬</a:t>
          </a:r>
        </a:p>
      </xdr:txBody>
    </xdr:sp>
    <xdr:clientData/>
  </xdr:twoCellAnchor>
  <xdr:twoCellAnchor>
    <xdr:from>
      <xdr:col>23</xdr:col>
      <xdr:colOff>180975</xdr:colOff>
      <xdr:row>48</xdr:row>
      <xdr:rowOff>219075</xdr:rowOff>
    </xdr:from>
    <xdr:to>
      <xdr:col>23</xdr:col>
      <xdr:colOff>476250</xdr:colOff>
      <xdr:row>52</xdr:row>
      <xdr:rowOff>85725</xdr:rowOff>
    </xdr:to>
    <xdr:sp macro="" textlink="">
      <xdr:nvSpPr>
        <xdr:cNvPr id="3119" name="Text Box 47">
          <a:extLst>
            <a:ext uri="{FF2B5EF4-FFF2-40B4-BE49-F238E27FC236}">
              <a16:creationId xmlns:a16="http://schemas.microsoft.com/office/drawing/2014/main" id="{AE0523D7-EFAA-4E79-A9BF-929BBF46CA72}"/>
            </a:ext>
          </a:extLst>
        </xdr:cNvPr>
        <xdr:cNvSpPr txBox="1">
          <a:spLocks noChangeArrowheads="1"/>
        </xdr:cNvSpPr>
      </xdr:nvSpPr>
      <xdr:spPr bwMode="auto">
        <a:xfrm>
          <a:off x="12468225" y="15468600"/>
          <a:ext cx="295275" cy="1123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焼却場へ</a:t>
          </a:r>
        </a:p>
      </xdr:txBody>
    </xdr:sp>
    <xdr:clientData/>
  </xdr:twoCellAnchor>
  <xdr:twoCellAnchor>
    <xdr:from>
      <xdr:col>18</xdr:col>
      <xdr:colOff>114300</xdr:colOff>
      <xdr:row>54</xdr:row>
      <xdr:rowOff>76200</xdr:rowOff>
    </xdr:from>
    <xdr:to>
      <xdr:col>18</xdr:col>
      <xdr:colOff>409575</xdr:colOff>
      <xdr:row>60</xdr:row>
      <xdr:rowOff>200025</xdr:rowOff>
    </xdr:to>
    <xdr:sp macro="" textlink="">
      <xdr:nvSpPr>
        <xdr:cNvPr id="3120" name="Text Box 48">
          <a:extLst>
            <a:ext uri="{FF2B5EF4-FFF2-40B4-BE49-F238E27FC236}">
              <a16:creationId xmlns:a16="http://schemas.microsoft.com/office/drawing/2014/main" id="{0C8ECBCE-9504-4570-8596-6E34F4933338}"/>
            </a:ext>
          </a:extLst>
        </xdr:cNvPr>
        <xdr:cNvSpPr txBox="1">
          <a:spLocks noChangeArrowheads="1"/>
        </xdr:cNvSpPr>
      </xdr:nvSpPr>
      <xdr:spPr bwMode="auto">
        <a:xfrm>
          <a:off x="9124950" y="17211675"/>
          <a:ext cx="295275" cy="177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固定硫黄分再投入へ</a:t>
          </a:r>
        </a:p>
      </xdr:txBody>
    </xdr:sp>
    <xdr:clientData/>
  </xdr:twoCellAnchor>
  <xdr:twoCellAnchor>
    <xdr:from>
      <xdr:col>19</xdr:col>
      <xdr:colOff>142875</xdr:colOff>
      <xdr:row>55</xdr:row>
      <xdr:rowOff>104775</xdr:rowOff>
    </xdr:from>
    <xdr:to>
      <xdr:col>19</xdr:col>
      <xdr:colOff>438150</xdr:colOff>
      <xdr:row>61</xdr:row>
      <xdr:rowOff>123825</xdr:rowOff>
    </xdr:to>
    <xdr:sp macro="" textlink="">
      <xdr:nvSpPr>
        <xdr:cNvPr id="3121" name="Text Box 49">
          <a:extLst>
            <a:ext uri="{FF2B5EF4-FFF2-40B4-BE49-F238E27FC236}">
              <a16:creationId xmlns:a16="http://schemas.microsoft.com/office/drawing/2014/main" id="{2EBBC167-310F-470A-8446-C95B05DA8FA4}"/>
            </a:ext>
          </a:extLst>
        </xdr:cNvPr>
        <xdr:cNvSpPr txBox="1">
          <a:spLocks noChangeArrowheads="1"/>
        </xdr:cNvSpPr>
      </xdr:nvSpPr>
      <xdr:spPr bwMode="auto">
        <a:xfrm>
          <a:off x="9934575" y="17554575"/>
          <a:ext cx="295275" cy="1666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再生利用へ再投入</a:t>
          </a:r>
        </a:p>
      </xdr:txBody>
    </xdr:sp>
    <xdr:clientData/>
  </xdr:twoCellAnchor>
  <xdr:twoCellAnchor>
    <xdr:from>
      <xdr:col>28</xdr:col>
      <xdr:colOff>0</xdr:colOff>
      <xdr:row>54</xdr:row>
      <xdr:rowOff>180975</xdr:rowOff>
    </xdr:from>
    <xdr:to>
      <xdr:col>32</xdr:col>
      <xdr:colOff>19050</xdr:colOff>
      <xdr:row>56</xdr:row>
      <xdr:rowOff>257175</xdr:rowOff>
    </xdr:to>
    <xdr:sp macro="" textlink="">
      <xdr:nvSpPr>
        <xdr:cNvPr id="3122" name="AutoShape 50">
          <a:extLst>
            <a:ext uri="{FF2B5EF4-FFF2-40B4-BE49-F238E27FC236}">
              <a16:creationId xmlns:a16="http://schemas.microsoft.com/office/drawing/2014/main" id="{694B7E22-3B83-43CC-A2DA-B4BF256FF465}"/>
            </a:ext>
          </a:extLst>
        </xdr:cNvPr>
        <xdr:cNvSpPr>
          <a:spLocks/>
        </xdr:cNvSpPr>
      </xdr:nvSpPr>
      <xdr:spPr bwMode="auto">
        <a:xfrm>
          <a:off x="15268575" y="17316450"/>
          <a:ext cx="2724150" cy="704850"/>
        </a:xfrm>
        <a:prstGeom prst="accentCallout1">
          <a:avLst>
            <a:gd name="adj1" fmla="val 16218"/>
            <a:gd name="adj2" fmla="val -2796"/>
            <a:gd name="adj3" fmla="val -124324"/>
            <a:gd name="adj4" fmla="val -31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各種汚染物質を、内部的処理活動に投入</a:t>
          </a:r>
        </a:p>
      </xdr:txBody>
    </xdr:sp>
    <xdr:clientData/>
  </xdr:twoCellAnchor>
  <xdr:twoCellAnchor>
    <xdr:from>
      <xdr:col>58</xdr:col>
      <xdr:colOff>457200</xdr:colOff>
      <xdr:row>18</xdr:row>
      <xdr:rowOff>323850</xdr:rowOff>
    </xdr:from>
    <xdr:to>
      <xdr:col>64</xdr:col>
      <xdr:colOff>219075</xdr:colOff>
      <xdr:row>21</xdr:row>
      <xdr:rowOff>171450</xdr:rowOff>
    </xdr:to>
    <xdr:sp macro="" textlink="">
      <xdr:nvSpPr>
        <xdr:cNvPr id="3123" name="AutoShape 51">
          <a:extLst>
            <a:ext uri="{FF2B5EF4-FFF2-40B4-BE49-F238E27FC236}">
              <a16:creationId xmlns:a16="http://schemas.microsoft.com/office/drawing/2014/main" id="{A46B22D7-5E14-495C-B83C-9B12834D3766}"/>
            </a:ext>
          </a:extLst>
        </xdr:cNvPr>
        <xdr:cNvSpPr>
          <a:spLocks/>
        </xdr:cNvSpPr>
      </xdr:nvSpPr>
      <xdr:spPr bwMode="auto">
        <a:xfrm>
          <a:off x="33499425" y="6038850"/>
          <a:ext cx="2362200" cy="819150"/>
        </a:xfrm>
        <a:prstGeom prst="accentCallout1">
          <a:avLst>
            <a:gd name="adj1" fmla="val 13954"/>
            <a:gd name="adj2" fmla="val -3227"/>
            <a:gd name="adj3" fmla="val 167440"/>
            <a:gd name="adj4" fmla="val -20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内部的処理活動の結果、汚染物質が軽減されて排出。県による環境政策の成果（生産者や消費者による努力の成果）。</a:t>
          </a:r>
        </a:p>
      </xdr:txBody>
    </xdr:sp>
    <xdr:clientData/>
  </xdr:twoCellAnchor>
  <xdr:twoCellAnchor>
    <xdr:from>
      <xdr:col>58</xdr:col>
      <xdr:colOff>38100</xdr:colOff>
      <xdr:row>56</xdr:row>
      <xdr:rowOff>304800</xdr:rowOff>
    </xdr:from>
    <xdr:to>
      <xdr:col>62</xdr:col>
      <xdr:colOff>314325</xdr:colOff>
      <xdr:row>57</xdr:row>
      <xdr:rowOff>238125</xdr:rowOff>
    </xdr:to>
    <xdr:sp macro="" textlink="">
      <xdr:nvSpPr>
        <xdr:cNvPr id="3124" name="Text Box 52">
          <a:extLst>
            <a:ext uri="{FF2B5EF4-FFF2-40B4-BE49-F238E27FC236}">
              <a16:creationId xmlns:a16="http://schemas.microsoft.com/office/drawing/2014/main" id="{D2C90D65-79EA-4321-904E-D6396349FE1A}"/>
            </a:ext>
          </a:extLst>
        </xdr:cNvPr>
        <xdr:cNvSpPr txBox="1">
          <a:spLocks noChangeArrowheads="1"/>
        </xdr:cNvSpPr>
      </xdr:nvSpPr>
      <xdr:spPr bwMode="auto">
        <a:xfrm>
          <a:off x="33080325" y="18068925"/>
          <a:ext cx="229552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最終処分場(経済領域)に廃棄</a:t>
          </a:r>
        </a:p>
      </xdr:txBody>
    </xdr:sp>
    <xdr:clientData/>
  </xdr:twoCellAnchor>
  <xdr:twoCellAnchor>
    <xdr:from>
      <xdr:col>61</xdr:col>
      <xdr:colOff>447675</xdr:colOff>
      <xdr:row>59</xdr:row>
      <xdr:rowOff>228600</xdr:rowOff>
    </xdr:from>
    <xdr:to>
      <xdr:col>62</xdr:col>
      <xdr:colOff>247650</xdr:colOff>
      <xdr:row>64</xdr:row>
      <xdr:rowOff>114300</xdr:rowOff>
    </xdr:to>
    <xdr:sp macro="" textlink="">
      <xdr:nvSpPr>
        <xdr:cNvPr id="3125" name="Text Box 53">
          <a:extLst>
            <a:ext uri="{FF2B5EF4-FFF2-40B4-BE49-F238E27FC236}">
              <a16:creationId xmlns:a16="http://schemas.microsoft.com/office/drawing/2014/main" id="{047234B2-D578-4594-A1BD-4501FBAADEC9}"/>
            </a:ext>
          </a:extLst>
        </xdr:cNvPr>
        <xdr:cNvSpPr txBox="1">
          <a:spLocks noChangeArrowheads="1"/>
        </xdr:cNvSpPr>
      </xdr:nvSpPr>
      <xdr:spPr bwMode="auto">
        <a:xfrm>
          <a:off x="35004375" y="18697575"/>
          <a:ext cx="304800" cy="1457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ctr" rtl="0">
            <a:defRPr sz="1000"/>
          </a:pPr>
          <a:r>
            <a:rPr lang="ja-JP" altLang="en-US" sz="1100" b="0" i="0" u="none" strike="noStrike" baseline="0">
              <a:solidFill>
                <a:srgbClr val="000000"/>
              </a:solidFill>
              <a:latin typeface="ＭＳ ゴシック"/>
              <a:ea typeface="ＭＳ ゴシック"/>
            </a:rPr>
            <a:t>環境領域に排出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2010" name="Group 1">
          <a:extLst>
            <a:ext uri="{FF2B5EF4-FFF2-40B4-BE49-F238E27FC236}">
              <a16:creationId xmlns:a16="http://schemas.microsoft.com/office/drawing/2014/main" id="{89E276CB-C926-470C-972A-AE2886C46F36}"/>
            </a:ext>
          </a:extLst>
        </xdr:cNvPr>
        <xdr:cNvGrpSpPr>
          <a:grpSpLocks/>
        </xdr:cNvGrpSpPr>
      </xdr:nvGrpSpPr>
      <xdr:grpSpPr bwMode="auto">
        <a:xfrm>
          <a:off x="4714875" y="2743200"/>
          <a:ext cx="542925" cy="571500"/>
          <a:chOff x="425" y="352"/>
          <a:chExt cx="42" cy="65"/>
        </a:xfrm>
      </xdr:grpSpPr>
      <xdr:sp macro="" textlink="">
        <xdr:nvSpPr>
          <xdr:cNvPr id="112053" name="AutoShape 2">
            <a:extLst>
              <a:ext uri="{FF2B5EF4-FFF2-40B4-BE49-F238E27FC236}">
                <a16:creationId xmlns:a16="http://schemas.microsoft.com/office/drawing/2014/main" id="{22923578-5E08-44F1-ABDD-F1A2CF5CC7E4}"/>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2054" name="AutoShape 3">
            <a:extLst>
              <a:ext uri="{FF2B5EF4-FFF2-40B4-BE49-F238E27FC236}">
                <a16:creationId xmlns:a16="http://schemas.microsoft.com/office/drawing/2014/main" id="{4434A9A4-D167-46AF-B85E-CB176D6D8A76}"/>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2011" name="Group 4">
          <a:extLst>
            <a:ext uri="{FF2B5EF4-FFF2-40B4-BE49-F238E27FC236}">
              <a16:creationId xmlns:a16="http://schemas.microsoft.com/office/drawing/2014/main" id="{443A6A50-D57D-4F62-93CE-595C4C432B29}"/>
            </a:ext>
          </a:extLst>
        </xdr:cNvPr>
        <xdr:cNvGrpSpPr>
          <a:grpSpLocks/>
        </xdr:cNvGrpSpPr>
      </xdr:nvGrpSpPr>
      <xdr:grpSpPr bwMode="auto">
        <a:xfrm>
          <a:off x="8982075" y="4743450"/>
          <a:ext cx="1047750" cy="285750"/>
          <a:chOff x="789" y="601"/>
          <a:chExt cx="59" cy="38"/>
        </a:xfrm>
      </xdr:grpSpPr>
      <xdr:sp macro="" textlink="">
        <xdr:nvSpPr>
          <xdr:cNvPr id="112051" name="AutoShape 5">
            <a:extLst>
              <a:ext uri="{FF2B5EF4-FFF2-40B4-BE49-F238E27FC236}">
                <a16:creationId xmlns:a16="http://schemas.microsoft.com/office/drawing/2014/main" id="{C86A327D-5DE3-4AC0-BEE1-6252121ACC2E}"/>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2052" name="AutoShape 6">
            <a:extLst>
              <a:ext uri="{FF2B5EF4-FFF2-40B4-BE49-F238E27FC236}">
                <a16:creationId xmlns:a16="http://schemas.microsoft.com/office/drawing/2014/main" id="{CC6D7F6C-5D98-4E8B-9119-74B2BC625881}"/>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2012" name="AutoShape 7">
          <a:extLst>
            <a:ext uri="{FF2B5EF4-FFF2-40B4-BE49-F238E27FC236}">
              <a16:creationId xmlns:a16="http://schemas.microsoft.com/office/drawing/2014/main" id="{5FB8967D-3DA0-4E81-9485-FFA0B264089A}"/>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2013" name="Group 8">
          <a:extLst>
            <a:ext uri="{FF2B5EF4-FFF2-40B4-BE49-F238E27FC236}">
              <a16:creationId xmlns:a16="http://schemas.microsoft.com/office/drawing/2014/main" id="{0A985C26-20A6-440D-9033-3715B4357D24}"/>
            </a:ext>
          </a:extLst>
        </xdr:cNvPr>
        <xdr:cNvGrpSpPr>
          <a:grpSpLocks/>
        </xdr:cNvGrpSpPr>
      </xdr:nvGrpSpPr>
      <xdr:grpSpPr bwMode="auto">
        <a:xfrm>
          <a:off x="23688675" y="10315575"/>
          <a:ext cx="390525" cy="714375"/>
          <a:chOff x="1725" y="1037"/>
          <a:chExt cx="41" cy="63"/>
        </a:xfrm>
      </xdr:grpSpPr>
      <xdr:sp macro="" textlink="">
        <xdr:nvSpPr>
          <xdr:cNvPr id="112049" name="AutoShape 9">
            <a:extLst>
              <a:ext uri="{FF2B5EF4-FFF2-40B4-BE49-F238E27FC236}">
                <a16:creationId xmlns:a16="http://schemas.microsoft.com/office/drawing/2014/main" id="{7B528CA3-1C35-48FD-A75B-76425BDEB432}"/>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2050" name="AutoShape 10">
            <a:extLst>
              <a:ext uri="{FF2B5EF4-FFF2-40B4-BE49-F238E27FC236}">
                <a16:creationId xmlns:a16="http://schemas.microsoft.com/office/drawing/2014/main" id="{3570E582-A48A-42D5-B2BE-F9DD66136EA1}"/>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2014" name="AutoShape 11">
          <a:extLst>
            <a:ext uri="{FF2B5EF4-FFF2-40B4-BE49-F238E27FC236}">
              <a16:creationId xmlns:a16="http://schemas.microsoft.com/office/drawing/2014/main" id="{9D4BE90F-A237-4995-92AB-9CBBE7BBC923}"/>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2015" name="Group 12">
          <a:extLst>
            <a:ext uri="{FF2B5EF4-FFF2-40B4-BE49-F238E27FC236}">
              <a16:creationId xmlns:a16="http://schemas.microsoft.com/office/drawing/2014/main" id="{5F4D0B11-7E34-4376-ABF4-940584C974AE}"/>
            </a:ext>
          </a:extLst>
        </xdr:cNvPr>
        <xdr:cNvGrpSpPr>
          <a:grpSpLocks/>
        </xdr:cNvGrpSpPr>
      </xdr:nvGrpSpPr>
      <xdr:grpSpPr bwMode="auto">
        <a:xfrm>
          <a:off x="19726275" y="8905875"/>
          <a:ext cx="590550" cy="695325"/>
          <a:chOff x="1725" y="1037"/>
          <a:chExt cx="41" cy="63"/>
        </a:xfrm>
      </xdr:grpSpPr>
      <xdr:sp macro="" textlink="">
        <xdr:nvSpPr>
          <xdr:cNvPr id="112047" name="AutoShape 13">
            <a:extLst>
              <a:ext uri="{FF2B5EF4-FFF2-40B4-BE49-F238E27FC236}">
                <a16:creationId xmlns:a16="http://schemas.microsoft.com/office/drawing/2014/main" id="{FFC54B8F-6428-4F77-9456-9165796B2C5C}"/>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2048" name="AutoShape 14">
            <a:extLst>
              <a:ext uri="{FF2B5EF4-FFF2-40B4-BE49-F238E27FC236}">
                <a16:creationId xmlns:a16="http://schemas.microsoft.com/office/drawing/2014/main" id="{CA34EDAA-7A8C-4BDC-9D4C-706E98BCD69E}"/>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2016" name="AutoShape 15">
          <a:extLst>
            <a:ext uri="{FF2B5EF4-FFF2-40B4-BE49-F238E27FC236}">
              <a16:creationId xmlns:a16="http://schemas.microsoft.com/office/drawing/2014/main" id="{E12F64EB-96EA-4ED2-AF32-5C8877557853}"/>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2017" name="AutoShape 16">
          <a:extLst>
            <a:ext uri="{FF2B5EF4-FFF2-40B4-BE49-F238E27FC236}">
              <a16:creationId xmlns:a16="http://schemas.microsoft.com/office/drawing/2014/main" id="{A5066DF3-C760-4B99-BF81-EC32D35C50EE}"/>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2018" name="AutoShape 17">
          <a:extLst>
            <a:ext uri="{FF2B5EF4-FFF2-40B4-BE49-F238E27FC236}">
              <a16:creationId xmlns:a16="http://schemas.microsoft.com/office/drawing/2014/main" id="{C26C7715-796E-4339-A420-12613078367E}"/>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2019" name="Group 18">
          <a:extLst>
            <a:ext uri="{FF2B5EF4-FFF2-40B4-BE49-F238E27FC236}">
              <a16:creationId xmlns:a16="http://schemas.microsoft.com/office/drawing/2014/main" id="{2C5C7280-D44C-4A4C-91B7-A8E855716F2E}"/>
            </a:ext>
          </a:extLst>
        </xdr:cNvPr>
        <xdr:cNvGrpSpPr>
          <a:grpSpLocks/>
        </xdr:cNvGrpSpPr>
      </xdr:nvGrpSpPr>
      <xdr:grpSpPr bwMode="auto">
        <a:xfrm>
          <a:off x="29660850" y="12744450"/>
          <a:ext cx="714375" cy="600075"/>
          <a:chOff x="1725" y="1037"/>
          <a:chExt cx="41" cy="63"/>
        </a:xfrm>
      </xdr:grpSpPr>
      <xdr:sp macro="" textlink="">
        <xdr:nvSpPr>
          <xdr:cNvPr id="112045" name="AutoShape 19">
            <a:extLst>
              <a:ext uri="{FF2B5EF4-FFF2-40B4-BE49-F238E27FC236}">
                <a16:creationId xmlns:a16="http://schemas.microsoft.com/office/drawing/2014/main" id="{43D9CFC9-1352-4ABB-AB3E-9CE725DAA201}"/>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2046" name="AutoShape 20">
            <a:extLst>
              <a:ext uri="{FF2B5EF4-FFF2-40B4-BE49-F238E27FC236}">
                <a16:creationId xmlns:a16="http://schemas.microsoft.com/office/drawing/2014/main" id="{5F5B395D-B356-4709-ABF3-CA858E259679}"/>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2020" name="AutoShape 21">
          <a:extLst>
            <a:ext uri="{FF2B5EF4-FFF2-40B4-BE49-F238E27FC236}">
              <a16:creationId xmlns:a16="http://schemas.microsoft.com/office/drawing/2014/main" id="{431E302D-5D0C-4EAB-B2EB-82186F49E3CD}"/>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2021" name="AutoShape 22">
          <a:extLst>
            <a:ext uri="{FF2B5EF4-FFF2-40B4-BE49-F238E27FC236}">
              <a16:creationId xmlns:a16="http://schemas.microsoft.com/office/drawing/2014/main" id="{A160479F-068C-4930-A288-1C1DC1FA2D75}"/>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2022" name="AutoShape 23">
          <a:extLst>
            <a:ext uri="{FF2B5EF4-FFF2-40B4-BE49-F238E27FC236}">
              <a16:creationId xmlns:a16="http://schemas.microsoft.com/office/drawing/2014/main" id="{929D7D79-ECDE-4A4A-9200-A4987E05AA33}"/>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2023" name="AutoShape 24">
          <a:extLst>
            <a:ext uri="{FF2B5EF4-FFF2-40B4-BE49-F238E27FC236}">
              <a16:creationId xmlns:a16="http://schemas.microsoft.com/office/drawing/2014/main" id="{7A20BC12-A1C6-4A70-A0F1-997BBA9C7370}"/>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2024" name="AutoShape 25">
          <a:extLst>
            <a:ext uri="{FF2B5EF4-FFF2-40B4-BE49-F238E27FC236}">
              <a16:creationId xmlns:a16="http://schemas.microsoft.com/office/drawing/2014/main" id="{AB680AD0-A094-43C8-83A2-8C027521B430}"/>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2025" name="AutoShape 26">
          <a:extLst>
            <a:ext uri="{FF2B5EF4-FFF2-40B4-BE49-F238E27FC236}">
              <a16:creationId xmlns:a16="http://schemas.microsoft.com/office/drawing/2014/main" id="{0C9814A7-50B1-44E3-8A06-13323172AD96}"/>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2026" name="AutoShape 27">
          <a:extLst>
            <a:ext uri="{FF2B5EF4-FFF2-40B4-BE49-F238E27FC236}">
              <a16:creationId xmlns:a16="http://schemas.microsoft.com/office/drawing/2014/main" id="{36502112-8EF9-4C7C-976F-A2AC13D62C1D}"/>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2027" name="AutoShape 28">
          <a:extLst>
            <a:ext uri="{FF2B5EF4-FFF2-40B4-BE49-F238E27FC236}">
              <a16:creationId xmlns:a16="http://schemas.microsoft.com/office/drawing/2014/main" id="{A5BE798D-DE01-4F2C-920D-54212BA905F3}"/>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2028" name="AutoShape 29">
          <a:extLst>
            <a:ext uri="{FF2B5EF4-FFF2-40B4-BE49-F238E27FC236}">
              <a16:creationId xmlns:a16="http://schemas.microsoft.com/office/drawing/2014/main" id="{A11DC6CC-64CE-4365-BC1E-90E1B8244E81}"/>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2029" name="AutoShape 30">
          <a:extLst>
            <a:ext uri="{FF2B5EF4-FFF2-40B4-BE49-F238E27FC236}">
              <a16:creationId xmlns:a16="http://schemas.microsoft.com/office/drawing/2014/main" id="{9B49DA0C-9BCC-42FB-98F7-C29B5AFDE5F3}"/>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2030" name="AutoShape 31">
          <a:extLst>
            <a:ext uri="{FF2B5EF4-FFF2-40B4-BE49-F238E27FC236}">
              <a16:creationId xmlns:a16="http://schemas.microsoft.com/office/drawing/2014/main" id="{AA6AF92B-7A76-4829-A69F-964429DBEB34}"/>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2031" name="AutoShape 32">
          <a:extLst>
            <a:ext uri="{FF2B5EF4-FFF2-40B4-BE49-F238E27FC236}">
              <a16:creationId xmlns:a16="http://schemas.microsoft.com/office/drawing/2014/main" id="{CCFCF22B-F3B8-456B-A415-737AD644BD26}"/>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2032" name="AutoShape 33">
          <a:extLst>
            <a:ext uri="{FF2B5EF4-FFF2-40B4-BE49-F238E27FC236}">
              <a16:creationId xmlns:a16="http://schemas.microsoft.com/office/drawing/2014/main" id="{BC6D49F7-4F6E-472C-9221-C3EA54F9557F}"/>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2033" name="AutoShape 34" descr="縦線 (太)">
          <a:extLst>
            <a:ext uri="{FF2B5EF4-FFF2-40B4-BE49-F238E27FC236}">
              <a16:creationId xmlns:a16="http://schemas.microsoft.com/office/drawing/2014/main" id="{0E2B9DDD-ECBF-4B39-8751-29AA1D8BC524}"/>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2034" name="AutoShape 35" descr="縦線 (太)">
          <a:extLst>
            <a:ext uri="{FF2B5EF4-FFF2-40B4-BE49-F238E27FC236}">
              <a16:creationId xmlns:a16="http://schemas.microsoft.com/office/drawing/2014/main" id="{0D6D784A-B35B-40BB-9098-B3A837888864}"/>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2035" name="AutoShape 36" descr="縦線 (太)">
          <a:extLst>
            <a:ext uri="{FF2B5EF4-FFF2-40B4-BE49-F238E27FC236}">
              <a16:creationId xmlns:a16="http://schemas.microsoft.com/office/drawing/2014/main" id="{AE80408E-C790-4E45-87BC-9072BC16AC71}"/>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2036" name="AutoShape 37">
          <a:extLst>
            <a:ext uri="{FF2B5EF4-FFF2-40B4-BE49-F238E27FC236}">
              <a16:creationId xmlns:a16="http://schemas.microsoft.com/office/drawing/2014/main" id="{37C46A6F-D649-4B0E-AF3D-86342DB94F02}"/>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2037" name="AutoShape 38">
          <a:extLst>
            <a:ext uri="{FF2B5EF4-FFF2-40B4-BE49-F238E27FC236}">
              <a16:creationId xmlns:a16="http://schemas.microsoft.com/office/drawing/2014/main" id="{FFE535DB-8CAA-4EFC-B496-CC9FEEF2C9F0}"/>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2038" name="AutoShape 39">
          <a:extLst>
            <a:ext uri="{FF2B5EF4-FFF2-40B4-BE49-F238E27FC236}">
              <a16:creationId xmlns:a16="http://schemas.microsoft.com/office/drawing/2014/main" id="{83FAFF40-EBF6-4730-BEED-E6A7615B3A6E}"/>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2039" name="AutoShape 40">
          <a:extLst>
            <a:ext uri="{FF2B5EF4-FFF2-40B4-BE49-F238E27FC236}">
              <a16:creationId xmlns:a16="http://schemas.microsoft.com/office/drawing/2014/main" id="{9FBFE88F-F00D-4F6E-948D-6E74E430D76D}"/>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2040" name="AutoShape 41">
          <a:extLst>
            <a:ext uri="{FF2B5EF4-FFF2-40B4-BE49-F238E27FC236}">
              <a16:creationId xmlns:a16="http://schemas.microsoft.com/office/drawing/2014/main" id="{D184930E-6420-40FC-A1F9-156211EE983B}"/>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2041" name="AutoShape 42" descr="縦線 (太)">
          <a:extLst>
            <a:ext uri="{FF2B5EF4-FFF2-40B4-BE49-F238E27FC236}">
              <a16:creationId xmlns:a16="http://schemas.microsoft.com/office/drawing/2014/main" id="{5E59DA4B-5F75-4E55-AC52-9987E6631FCD}"/>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2042" name="Group 43">
          <a:extLst>
            <a:ext uri="{FF2B5EF4-FFF2-40B4-BE49-F238E27FC236}">
              <a16:creationId xmlns:a16="http://schemas.microsoft.com/office/drawing/2014/main" id="{E70AD8B2-DDDB-436C-856B-48728E4D04F7}"/>
            </a:ext>
          </a:extLst>
        </xdr:cNvPr>
        <xdr:cNvGrpSpPr>
          <a:grpSpLocks/>
        </xdr:cNvGrpSpPr>
      </xdr:nvGrpSpPr>
      <xdr:grpSpPr bwMode="auto">
        <a:xfrm>
          <a:off x="12715875" y="5991225"/>
          <a:ext cx="485775" cy="600075"/>
          <a:chOff x="1725" y="1037"/>
          <a:chExt cx="41" cy="63"/>
        </a:xfrm>
      </xdr:grpSpPr>
      <xdr:sp macro="" textlink="">
        <xdr:nvSpPr>
          <xdr:cNvPr id="112043" name="AutoShape 44">
            <a:extLst>
              <a:ext uri="{FF2B5EF4-FFF2-40B4-BE49-F238E27FC236}">
                <a16:creationId xmlns:a16="http://schemas.microsoft.com/office/drawing/2014/main" id="{F3C2C433-3AAF-4410-ACA3-17E1697FC962}"/>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2044" name="AutoShape 45">
            <a:extLst>
              <a:ext uri="{FF2B5EF4-FFF2-40B4-BE49-F238E27FC236}">
                <a16:creationId xmlns:a16="http://schemas.microsoft.com/office/drawing/2014/main" id="{0002688C-C75F-42AF-B18C-13CE2B74B941}"/>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3034" name="Group 1">
          <a:extLst>
            <a:ext uri="{FF2B5EF4-FFF2-40B4-BE49-F238E27FC236}">
              <a16:creationId xmlns:a16="http://schemas.microsoft.com/office/drawing/2014/main" id="{CBC82CE8-A051-4A42-AB14-A9A2EB6C598D}"/>
            </a:ext>
          </a:extLst>
        </xdr:cNvPr>
        <xdr:cNvGrpSpPr>
          <a:grpSpLocks/>
        </xdr:cNvGrpSpPr>
      </xdr:nvGrpSpPr>
      <xdr:grpSpPr bwMode="auto">
        <a:xfrm>
          <a:off x="4714875" y="2743200"/>
          <a:ext cx="542925" cy="571500"/>
          <a:chOff x="425" y="352"/>
          <a:chExt cx="42" cy="65"/>
        </a:xfrm>
      </xdr:grpSpPr>
      <xdr:sp macro="" textlink="">
        <xdr:nvSpPr>
          <xdr:cNvPr id="113077" name="AutoShape 2">
            <a:extLst>
              <a:ext uri="{FF2B5EF4-FFF2-40B4-BE49-F238E27FC236}">
                <a16:creationId xmlns:a16="http://schemas.microsoft.com/office/drawing/2014/main" id="{A8402F5C-35B7-4096-9603-5158C51F7606}"/>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078" name="AutoShape 3">
            <a:extLst>
              <a:ext uri="{FF2B5EF4-FFF2-40B4-BE49-F238E27FC236}">
                <a16:creationId xmlns:a16="http://schemas.microsoft.com/office/drawing/2014/main" id="{091C601C-1638-4A0B-B3BC-3AAEE7A3C014}"/>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3035" name="Group 4">
          <a:extLst>
            <a:ext uri="{FF2B5EF4-FFF2-40B4-BE49-F238E27FC236}">
              <a16:creationId xmlns:a16="http://schemas.microsoft.com/office/drawing/2014/main" id="{B7851D48-41CA-47EB-A0B5-657CE67174E3}"/>
            </a:ext>
          </a:extLst>
        </xdr:cNvPr>
        <xdr:cNvGrpSpPr>
          <a:grpSpLocks/>
        </xdr:cNvGrpSpPr>
      </xdr:nvGrpSpPr>
      <xdr:grpSpPr bwMode="auto">
        <a:xfrm>
          <a:off x="8982075" y="4743450"/>
          <a:ext cx="1047750" cy="285750"/>
          <a:chOff x="789" y="601"/>
          <a:chExt cx="59" cy="38"/>
        </a:xfrm>
      </xdr:grpSpPr>
      <xdr:sp macro="" textlink="">
        <xdr:nvSpPr>
          <xdr:cNvPr id="113075" name="AutoShape 5">
            <a:extLst>
              <a:ext uri="{FF2B5EF4-FFF2-40B4-BE49-F238E27FC236}">
                <a16:creationId xmlns:a16="http://schemas.microsoft.com/office/drawing/2014/main" id="{1FF92D63-619C-4040-849D-492784F3516C}"/>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076" name="AutoShape 6">
            <a:extLst>
              <a:ext uri="{FF2B5EF4-FFF2-40B4-BE49-F238E27FC236}">
                <a16:creationId xmlns:a16="http://schemas.microsoft.com/office/drawing/2014/main" id="{26EDA83A-E908-4DFC-B77C-05CABB67135E}"/>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3036" name="AutoShape 7">
          <a:extLst>
            <a:ext uri="{FF2B5EF4-FFF2-40B4-BE49-F238E27FC236}">
              <a16:creationId xmlns:a16="http://schemas.microsoft.com/office/drawing/2014/main" id="{0B5220AE-F102-4D39-89E7-F402397FE913}"/>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3037" name="Group 8">
          <a:extLst>
            <a:ext uri="{FF2B5EF4-FFF2-40B4-BE49-F238E27FC236}">
              <a16:creationId xmlns:a16="http://schemas.microsoft.com/office/drawing/2014/main" id="{94991EE9-633C-4A01-91E8-C940185D4F04}"/>
            </a:ext>
          </a:extLst>
        </xdr:cNvPr>
        <xdr:cNvGrpSpPr>
          <a:grpSpLocks/>
        </xdr:cNvGrpSpPr>
      </xdr:nvGrpSpPr>
      <xdr:grpSpPr bwMode="auto">
        <a:xfrm>
          <a:off x="23688675" y="10315575"/>
          <a:ext cx="390525" cy="714375"/>
          <a:chOff x="1725" y="1037"/>
          <a:chExt cx="41" cy="63"/>
        </a:xfrm>
      </xdr:grpSpPr>
      <xdr:sp macro="" textlink="">
        <xdr:nvSpPr>
          <xdr:cNvPr id="113073" name="AutoShape 9">
            <a:extLst>
              <a:ext uri="{FF2B5EF4-FFF2-40B4-BE49-F238E27FC236}">
                <a16:creationId xmlns:a16="http://schemas.microsoft.com/office/drawing/2014/main" id="{9E10C183-CA17-4EE2-BE56-0CC0BF83EBC5}"/>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074" name="AutoShape 10">
            <a:extLst>
              <a:ext uri="{FF2B5EF4-FFF2-40B4-BE49-F238E27FC236}">
                <a16:creationId xmlns:a16="http://schemas.microsoft.com/office/drawing/2014/main" id="{6E75C63E-280C-4103-89B2-694C17226E47}"/>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3038" name="AutoShape 11">
          <a:extLst>
            <a:ext uri="{FF2B5EF4-FFF2-40B4-BE49-F238E27FC236}">
              <a16:creationId xmlns:a16="http://schemas.microsoft.com/office/drawing/2014/main" id="{A3219522-8031-45A2-A7C8-756ADBF80D11}"/>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3039" name="Group 12">
          <a:extLst>
            <a:ext uri="{FF2B5EF4-FFF2-40B4-BE49-F238E27FC236}">
              <a16:creationId xmlns:a16="http://schemas.microsoft.com/office/drawing/2014/main" id="{19127637-CA3B-461C-8572-650AC160D3FB}"/>
            </a:ext>
          </a:extLst>
        </xdr:cNvPr>
        <xdr:cNvGrpSpPr>
          <a:grpSpLocks/>
        </xdr:cNvGrpSpPr>
      </xdr:nvGrpSpPr>
      <xdr:grpSpPr bwMode="auto">
        <a:xfrm>
          <a:off x="19726275" y="8905875"/>
          <a:ext cx="590550" cy="695325"/>
          <a:chOff x="1725" y="1037"/>
          <a:chExt cx="41" cy="63"/>
        </a:xfrm>
      </xdr:grpSpPr>
      <xdr:sp macro="" textlink="">
        <xdr:nvSpPr>
          <xdr:cNvPr id="113071" name="AutoShape 13">
            <a:extLst>
              <a:ext uri="{FF2B5EF4-FFF2-40B4-BE49-F238E27FC236}">
                <a16:creationId xmlns:a16="http://schemas.microsoft.com/office/drawing/2014/main" id="{263E218C-27DF-48D2-A9D4-656234E9F92E}"/>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072" name="AutoShape 14">
            <a:extLst>
              <a:ext uri="{FF2B5EF4-FFF2-40B4-BE49-F238E27FC236}">
                <a16:creationId xmlns:a16="http://schemas.microsoft.com/office/drawing/2014/main" id="{B793AFF3-725A-446F-BCEF-445C0C5116E8}"/>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3040" name="AutoShape 15">
          <a:extLst>
            <a:ext uri="{FF2B5EF4-FFF2-40B4-BE49-F238E27FC236}">
              <a16:creationId xmlns:a16="http://schemas.microsoft.com/office/drawing/2014/main" id="{B26E0AA5-77E8-452D-AB51-C9C325A179C5}"/>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3041" name="AutoShape 16">
          <a:extLst>
            <a:ext uri="{FF2B5EF4-FFF2-40B4-BE49-F238E27FC236}">
              <a16:creationId xmlns:a16="http://schemas.microsoft.com/office/drawing/2014/main" id="{CD4677E1-0DC6-404A-B270-B399F8D9C810}"/>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3042" name="AutoShape 17">
          <a:extLst>
            <a:ext uri="{FF2B5EF4-FFF2-40B4-BE49-F238E27FC236}">
              <a16:creationId xmlns:a16="http://schemas.microsoft.com/office/drawing/2014/main" id="{4D46C393-EA28-48CA-98E6-B6D4CDEC7F23}"/>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3043" name="Group 18">
          <a:extLst>
            <a:ext uri="{FF2B5EF4-FFF2-40B4-BE49-F238E27FC236}">
              <a16:creationId xmlns:a16="http://schemas.microsoft.com/office/drawing/2014/main" id="{EBB31D5C-5A43-4C01-859D-FFA2CB41FFE5}"/>
            </a:ext>
          </a:extLst>
        </xdr:cNvPr>
        <xdr:cNvGrpSpPr>
          <a:grpSpLocks/>
        </xdr:cNvGrpSpPr>
      </xdr:nvGrpSpPr>
      <xdr:grpSpPr bwMode="auto">
        <a:xfrm>
          <a:off x="29660850" y="12744450"/>
          <a:ext cx="714375" cy="600075"/>
          <a:chOff x="1725" y="1037"/>
          <a:chExt cx="41" cy="63"/>
        </a:xfrm>
      </xdr:grpSpPr>
      <xdr:sp macro="" textlink="">
        <xdr:nvSpPr>
          <xdr:cNvPr id="113069" name="AutoShape 19">
            <a:extLst>
              <a:ext uri="{FF2B5EF4-FFF2-40B4-BE49-F238E27FC236}">
                <a16:creationId xmlns:a16="http://schemas.microsoft.com/office/drawing/2014/main" id="{35BAD665-60BF-4C2D-892F-3FB27F9BC12C}"/>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070" name="AutoShape 20">
            <a:extLst>
              <a:ext uri="{FF2B5EF4-FFF2-40B4-BE49-F238E27FC236}">
                <a16:creationId xmlns:a16="http://schemas.microsoft.com/office/drawing/2014/main" id="{C73EBC62-62B0-4401-A31C-E4D0B426908F}"/>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3044" name="AutoShape 21">
          <a:extLst>
            <a:ext uri="{FF2B5EF4-FFF2-40B4-BE49-F238E27FC236}">
              <a16:creationId xmlns:a16="http://schemas.microsoft.com/office/drawing/2014/main" id="{8BC5110B-5B87-4214-8749-82B269F1DEF5}"/>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3045" name="AutoShape 22">
          <a:extLst>
            <a:ext uri="{FF2B5EF4-FFF2-40B4-BE49-F238E27FC236}">
              <a16:creationId xmlns:a16="http://schemas.microsoft.com/office/drawing/2014/main" id="{6CA9C0D1-E69C-4366-A126-F2EE1CEFBB49}"/>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3046" name="AutoShape 23">
          <a:extLst>
            <a:ext uri="{FF2B5EF4-FFF2-40B4-BE49-F238E27FC236}">
              <a16:creationId xmlns:a16="http://schemas.microsoft.com/office/drawing/2014/main" id="{B7381CAC-1C84-474D-9496-736ED9E87E75}"/>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3047" name="AutoShape 24">
          <a:extLst>
            <a:ext uri="{FF2B5EF4-FFF2-40B4-BE49-F238E27FC236}">
              <a16:creationId xmlns:a16="http://schemas.microsoft.com/office/drawing/2014/main" id="{B0D96983-EDD8-45A6-A1AA-C9DBE31F374A}"/>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3048" name="AutoShape 25">
          <a:extLst>
            <a:ext uri="{FF2B5EF4-FFF2-40B4-BE49-F238E27FC236}">
              <a16:creationId xmlns:a16="http://schemas.microsoft.com/office/drawing/2014/main" id="{F75708D1-9A4C-44BF-BE35-154E6643C03C}"/>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3049" name="AutoShape 26">
          <a:extLst>
            <a:ext uri="{FF2B5EF4-FFF2-40B4-BE49-F238E27FC236}">
              <a16:creationId xmlns:a16="http://schemas.microsoft.com/office/drawing/2014/main" id="{EC877733-A273-4237-BC30-4FC96A3E9A6A}"/>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3050" name="AutoShape 27">
          <a:extLst>
            <a:ext uri="{FF2B5EF4-FFF2-40B4-BE49-F238E27FC236}">
              <a16:creationId xmlns:a16="http://schemas.microsoft.com/office/drawing/2014/main" id="{9A386A48-CA22-4FCB-8B78-718746F94433}"/>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3051" name="AutoShape 28">
          <a:extLst>
            <a:ext uri="{FF2B5EF4-FFF2-40B4-BE49-F238E27FC236}">
              <a16:creationId xmlns:a16="http://schemas.microsoft.com/office/drawing/2014/main" id="{942989F0-4110-457C-80D6-02B9343C9693}"/>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3052" name="AutoShape 29">
          <a:extLst>
            <a:ext uri="{FF2B5EF4-FFF2-40B4-BE49-F238E27FC236}">
              <a16:creationId xmlns:a16="http://schemas.microsoft.com/office/drawing/2014/main" id="{87F5F5C6-1F5C-4406-9DC0-2EBD1B844916}"/>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3053" name="AutoShape 30">
          <a:extLst>
            <a:ext uri="{FF2B5EF4-FFF2-40B4-BE49-F238E27FC236}">
              <a16:creationId xmlns:a16="http://schemas.microsoft.com/office/drawing/2014/main" id="{D3639FC3-ECBA-445E-871C-17B989CF1442}"/>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3054" name="AutoShape 31">
          <a:extLst>
            <a:ext uri="{FF2B5EF4-FFF2-40B4-BE49-F238E27FC236}">
              <a16:creationId xmlns:a16="http://schemas.microsoft.com/office/drawing/2014/main" id="{6B28FC4E-EAE1-48E6-8B27-F8DB6DDD01F4}"/>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3055" name="AutoShape 32">
          <a:extLst>
            <a:ext uri="{FF2B5EF4-FFF2-40B4-BE49-F238E27FC236}">
              <a16:creationId xmlns:a16="http://schemas.microsoft.com/office/drawing/2014/main" id="{F7365B62-F2A6-481E-8845-614B5FE8D3BB}"/>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3056" name="AutoShape 33">
          <a:extLst>
            <a:ext uri="{FF2B5EF4-FFF2-40B4-BE49-F238E27FC236}">
              <a16:creationId xmlns:a16="http://schemas.microsoft.com/office/drawing/2014/main" id="{8995C8FC-25CA-4D32-AFC6-C8152032A7E1}"/>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3057" name="AutoShape 34" descr="縦線 (太)">
          <a:extLst>
            <a:ext uri="{FF2B5EF4-FFF2-40B4-BE49-F238E27FC236}">
              <a16:creationId xmlns:a16="http://schemas.microsoft.com/office/drawing/2014/main" id="{BA60B36B-9ABD-44A8-A4B9-5CACC00D33A7}"/>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3058" name="AutoShape 35" descr="縦線 (太)">
          <a:extLst>
            <a:ext uri="{FF2B5EF4-FFF2-40B4-BE49-F238E27FC236}">
              <a16:creationId xmlns:a16="http://schemas.microsoft.com/office/drawing/2014/main" id="{5ABD6228-BF26-4CB7-A26F-218536CA099A}"/>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3059" name="AutoShape 36" descr="縦線 (太)">
          <a:extLst>
            <a:ext uri="{FF2B5EF4-FFF2-40B4-BE49-F238E27FC236}">
              <a16:creationId xmlns:a16="http://schemas.microsoft.com/office/drawing/2014/main" id="{F13E95B5-61D6-442D-B976-3EE68EDA3AE1}"/>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3060" name="AutoShape 37">
          <a:extLst>
            <a:ext uri="{FF2B5EF4-FFF2-40B4-BE49-F238E27FC236}">
              <a16:creationId xmlns:a16="http://schemas.microsoft.com/office/drawing/2014/main" id="{6033EE88-2E14-42A4-A33E-EFBB9F970CCA}"/>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3061" name="AutoShape 38">
          <a:extLst>
            <a:ext uri="{FF2B5EF4-FFF2-40B4-BE49-F238E27FC236}">
              <a16:creationId xmlns:a16="http://schemas.microsoft.com/office/drawing/2014/main" id="{3AFB5782-1570-45D3-9F9B-7899398AC392}"/>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3062" name="AutoShape 39">
          <a:extLst>
            <a:ext uri="{FF2B5EF4-FFF2-40B4-BE49-F238E27FC236}">
              <a16:creationId xmlns:a16="http://schemas.microsoft.com/office/drawing/2014/main" id="{ED54C1A5-CCB7-4758-8C91-E97A9D0DFEE8}"/>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3063" name="AutoShape 40">
          <a:extLst>
            <a:ext uri="{FF2B5EF4-FFF2-40B4-BE49-F238E27FC236}">
              <a16:creationId xmlns:a16="http://schemas.microsoft.com/office/drawing/2014/main" id="{24F5C50C-640D-46E6-A98F-86DAAD31F380}"/>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3064" name="AutoShape 41">
          <a:extLst>
            <a:ext uri="{FF2B5EF4-FFF2-40B4-BE49-F238E27FC236}">
              <a16:creationId xmlns:a16="http://schemas.microsoft.com/office/drawing/2014/main" id="{78D05C82-6C22-4688-9AED-330289C46ABF}"/>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3065" name="AutoShape 42" descr="縦線 (太)">
          <a:extLst>
            <a:ext uri="{FF2B5EF4-FFF2-40B4-BE49-F238E27FC236}">
              <a16:creationId xmlns:a16="http://schemas.microsoft.com/office/drawing/2014/main" id="{710F4628-DE62-4E5D-B9BD-D8C232809D9B}"/>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3066" name="Group 43">
          <a:extLst>
            <a:ext uri="{FF2B5EF4-FFF2-40B4-BE49-F238E27FC236}">
              <a16:creationId xmlns:a16="http://schemas.microsoft.com/office/drawing/2014/main" id="{EDC340DE-B8AD-4968-98BD-D77FB701946B}"/>
            </a:ext>
          </a:extLst>
        </xdr:cNvPr>
        <xdr:cNvGrpSpPr>
          <a:grpSpLocks/>
        </xdr:cNvGrpSpPr>
      </xdr:nvGrpSpPr>
      <xdr:grpSpPr bwMode="auto">
        <a:xfrm>
          <a:off x="12715875" y="5991225"/>
          <a:ext cx="485775" cy="600075"/>
          <a:chOff x="1725" y="1037"/>
          <a:chExt cx="41" cy="63"/>
        </a:xfrm>
      </xdr:grpSpPr>
      <xdr:sp macro="" textlink="">
        <xdr:nvSpPr>
          <xdr:cNvPr id="113067" name="AutoShape 44">
            <a:extLst>
              <a:ext uri="{FF2B5EF4-FFF2-40B4-BE49-F238E27FC236}">
                <a16:creationId xmlns:a16="http://schemas.microsoft.com/office/drawing/2014/main" id="{5E913338-5ABE-4844-9A98-5F6A75362E21}"/>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3068" name="AutoShape 45">
            <a:extLst>
              <a:ext uri="{FF2B5EF4-FFF2-40B4-BE49-F238E27FC236}">
                <a16:creationId xmlns:a16="http://schemas.microsoft.com/office/drawing/2014/main" id="{A9DBE538-4769-48B7-AEEC-708526E47CA2}"/>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4058" name="Group 1">
          <a:extLst>
            <a:ext uri="{FF2B5EF4-FFF2-40B4-BE49-F238E27FC236}">
              <a16:creationId xmlns:a16="http://schemas.microsoft.com/office/drawing/2014/main" id="{D3F69B97-EF10-4656-84D4-8DB15572D533}"/>
            </a:ext>
          </a:extLst>
        </xdr:cNvPr>
        <xdr:cNvGrpSpPr>
          <a:grpSpLocks/>
        </xdr:cNvGrpSpPr>
      </xdr:nvGrpSpPr>
      <xdr:grpSpPr bwMode="auto">
        <a:xfrm>
          <a:off x="4714875" y="2743200"/>
          <a:ext cx="542925" cy="571500"/>
          <a:chOff x="425" y="352"/>
          <a:chExt cx="42" cy="65"/>
        </a:xfrm>
      </xdr:grpSpPr>
      <xdr:sp macro="" textlink="">
        <xdr:nvSpPr>
          <xdr:cNvPr id="114101" name="AutoShape 2">
            <a:extLst>
              <a:ext uri="{FF2B5EF4-FFF2-40B4-BE49-F238E27FC236}">
                <a16:creationId xmlns:a16="http://schemas.microsoft.com/office/drawing/2014/main" id="{EFD2516D-AABB-4E6B-B7D4-27AEDA891E3B}"/>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4102" name="AutoShape 3">
            <a:extLst>
              <a:ext uri="{FF2B5EF4-FFF2-40B4-BE49-F238E27FC236}">
                <a16:creationId xmlns:a16="http://schemas.microsoft.com/office/drawing/2014/main" id="{40ED4F80-A7A1-457A-81EE-12F2F36D8D03}"/>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4059" name="Group 4">
          <a:extLst>
            <a:ext uri="{FF2B5EF4-FFF2-40B4-BE49-F238E27FC236}">
              <a16:creationId xmlns:a16="http://schemas.microsoft.com/office/drawing/2014/main" id="{03557203-5186-483A-B286-C6B69063A963}"/>
            </a:ext>
          </a:extLst>
        </xdr:cNvPr>
        <xdr:cNvGrpSpPr>
          <a:grpSpLocks/>
        </xdr:cNvGrpSpPr>
      </xdr:nvGrpSpPr>
      <xdr:grpSpPr bwMode="auto">
        <a:xfrm>
          <a:off x="8982075" y="4743450"/>
          <a:ext cx="1047750" cy="285750"/>
          <a:chOff x="789" y="601"/>
          <a:chExt cx="59" cy="38"/>
        </a:xfrm>
      </xdr:grpSpPr>
      <xdr:sp macro="" textlink="">
        <xdr:nvSpPr>
          <xdr:cNvPr id="114099" name="AutoShape 5">
            <a:extLst>
              <a:ext uri="{FF2B5EF4-FFF2-40B4-BE49-F238E27FC236}">
                <a16:creationId xmlns:a16="http://schemas.microsoft.com/office/drawing/2014/main" id="{8A65C249-3411-4152-BD97-8E07728CD2E4}"/>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4100" name="AutoShape 6">
            <a:extLst>
              <a:ext uri="{FF2B5EF4-FFF2-40B4-BE49-F238E27FC236}">
                <a16:creationId xmlns:a16="http://schemas.microsoft.com/office/drawing/2014/main" id="{93786EAA-EDC3-437B-BCE7-D8E9F5F48EB6}"/>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4060" name="AutoShape 7">
          <a:extLst>
            <a:ext uri="{FF2B5EF4-FFF2-40B4-BE49-F238E27FC236}">
              <a16:creationId xmlns:a16="http://schemas.microsoft.com/office/drawing/2014/main" id="{D1D3E3F0-17EB-451C-8ED2-8F2A875952F0}"/>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4061" name="Group 8">
          <a:extLst>
            <a:ext uri="{FF2B5EF4-FFF2-40B4-BE49-F238E27FC236}">
              <a16:creationId xmlns:a16="http://schemas.microsoft.com/office/drawing/2014/main" id="{508F1F83-CE03-452A-A200-84AA475C2EAD}"/>
            </a:ext>
          </a:extLst>
        </xdr:cNvPr>
        <xdr:cNvGrpSpPr>
          <a:grpSpLocks/>
        </xdr:cNvGrpSpPr>
      </xdr:nvGrpSpPr>
      <xdr:grpSpPr bwMode="auto">
        <a:xfrm>
          <a:off x="23688675" y="10315575"/>
          <a:ext cx="390525" cy="714375"/>
          <a:chOff x="1725" y="1037"/>
          <a:chExt cx="41" cy="63"/>
        </a:xfrm>
      </xdr:grpSpPr>
      <xdr:sp macro="" textlink="">
        <xdr:nvSpPr>
          <xdr:cNvPr id="114097" name="AutoShape 9">
            <a:extLst>
              <a:ext uri="{FF2B5EF4-FFF2-40B4-BE49-F238E27FC236}">
                <a16:creationId xmlns:a16="http://schemas.microsoft.com/office/drawing/2014/main" id="{42908121-8D6A-4E0F-BA76-87F0F610DE0C}"/>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4098" name="AutoShape 10">
            <a:extLst>
              <a:ext uri="{FF2B5EF4-FFF2-40B4-BE49-F238E27FC236}">
                <a16:creationId xmlns:a16="http://schemas.microsoft.com/office/drawing/2014/main" id="{36C54AA3-76D9-49DB-8173-300E32CD57FE}"/>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4062" name="AutoShape 11">
          <a:extLst>
            <a:ext uri="{FF2B5EF4-FFF2-40B4-BE49-F238E27FC236}">
              <a16:creationId xmlns:a16="http://schemas.microsoft.com/office/drawing/2014/main" id="{6191A31E-E623-4F45-A61E-11CBBB0261B0}"/>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4063" name="Group 12">
          <a:extLst>
            <a:ext uri="{FF2B5EF4-FFF2-40B4-BE49-F238E27FC236}">
              <a16:creationId xmlns:a16="http://schemas.microsoft.com/office/drawing/2014/main" id="{9340E8F1-4D6C-4BC9-BBB5-F37C6F722D82}"/>
            </a:ext>
          </a:extLst>
        </xdr:cNvPr>
        <xdr:cNvGrpSpPr>
          <a:grpSpLocks/>
        </xdr:cNvGrpSpPr>
      </xdr:nvGrpSpPr>
      <xdr:grpSpPr bwMode="auto">
        <a:xfrm>
          <a:off x="19726275" y="8905875"/>
          <a:ext cx="590550" cy="695325"/>
          <a:chOff x="1725" y="1037"/>
          <a:chExt cx="41" cy="63"/>
        </a:xfrm>
      </xdr:grpSpPr>
      <xdr:sp macro="" textlink="">
        <xdr:nvSpPr>
          <xdr:cNvPr id="114095" name="AutoShape 13">
            <a:extLst>
              <a:ext uri="{FF2B5EF4-FFF2-40B4-BE49-F238E27FC236}">
                <a16:creationId xmlns:a16="http://schemas.microsoft.com/office/drawing/2014/main" id="{B5CBC3DC-7C70-449E-B861-24DFC05E3EDA}"/>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4096" name="AutoShape 14">
            <a:extLst>
              <a:ext uri="{FF2B5EF4-FFF2-40B4-BE49-F238E27FC236}">
                <a16:creationId xmlns:a16="http://schemas.microsoft.com/office/drawing/2014/main" id="{CB3DFA59-8059-4436-BC46-AB0BBD2E3DD4}"/>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4064" name="AutoShape 15">
          <a:extLst>
            <a:ext uri="{FF2B5EF4-FFF2-40B4-BE49-F238E27FC236}">
              <a16:creationId xmlns:a16="http://schemas.microsoft.com/office/drawing/2014/main" id="{410DC473-3316-4176-B127-7AE89DF4E5EC}"/>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4065" name="AutoShape 16">
          <a:extLst>
            <a:ext uri="{FF2B5EF4-FFF2-40B4-BE49-F238E27FC236}">
              <a16:creationId xmlns:a16="http://schemas.microsoft.com/office/drawing/2014/main" id="{5A110A31-2071-41D1-BB18-C7E2F9B2C2CE}"/>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4066" name="AutoShape 17">
          <a:extLst>
            <a:ext uri="{FF2B5EF4-FFF2-40B4-BE49-F238E27FC236}">
              <a16:creationId xmlns:a16="http://schemas.microsoft.com/office/drawing/2014/main" id="{53FA13E1-6E66-495D-851B-B6A0C1392B66}"/>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4067" name="Group 18">
          <a:extLst>
            <a:ext uri="{FF2B5EF4-FFF2-40B4-BE49-F238E27FC236}">
              <a16:creationId xmlns:a16="http://schemas.microsoft.com/office/drawing/2014/main" id="{F00521DB-E960-4922-B2EC-56EB73CE1059}"/>
            </a:ext>
          </a:extLst>
        </xdr:cNvPr>
        <xdr:cNvGrpSpPr>
          <a:grpSpLocks/>
        </xdr:cNvGrpSpPr>
      </xdr:nvGrpSpPr>
      <xdr:grpSpPr bwMode="auto">
        <a:xfrm>
          <a:off x="29660850" y="12744450"/>
          <a:ext cx="714375" cy="600075"/>
          <a:chOff x="1725" y="1037"/>
          <a:chExt cx="41" cy="63"/>
        </a:xfrm>
      </xdr:grpSpPr>
      <xdr:sp macro="" textlink="">
        <xdr:nvSpPr>
          <xdr:cNvPr id="114093" name="AutoShape 19">
            <a:extLst>
              <a:ext uri="{FF2B5EF4-FFF2-40B4-BE49-F238E27FC236}">
                <a16:creationId xmlns:a16="http://schemas.microsoft.com/office/drawing/2014/main" id="{15526036-C95E-415E-AD7C-DF77352A8AC4}"/>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4094" name="AutoShape 20">
            <a:extLst>
              <a:ext uri="{FF2B5EF4-FFF2-40B4-BE49-F238E27FC236}">
                <a16:creationId xmlns:a16="http://schemas.microsoft.com/office/drawing/2014/main" id="{BF516BE1-8D6A-4E77-8919-5841F360C2CB}"/>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4068" name="AutoShape 21">
          <a:extLst>
            <a:ext uri="{FF2B5EF4-FFF2-40B4-BE49-F238E27FC236}">
              <a16:creationId xmlns:a16="http://schemas.microsoft.com/office/drawing/2014/main" id="{C5868FA7-99D4-4E40-9EF6-1A282CBD88CB}"/>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4069" name="AutoShape 22">
          <a:extLst>
            <a:ext uri="{FF2B5EF4-FFF2-40B4-BE49-F238E27FC236}">
              <a16:creationId xmlns:a16="http://schemas.microsoft.com/office/drawing/2014/main" id="{18808858-C544-4330-9013-6C0F0C06657C}"/>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4070" name="AutoShape 23">
          <a:extLst>
            <a:ext uri="{FF2B5EF4-FFF2-40B4-BE49-F238E27FC236}">
              <a16:creationId xmlns:a16="http://schemas.microsoft.com/office/drawing/2014/main" id="{A889B779-98EA-4017-A9C0-3C3A81472EDE}"/>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4071" name="AutoShape 24">
          <a:extLst>
            <a:ext uri="{FF2B5EF4-FFF2-40B4-BE49-F238E27FC236}">
              <a16:creationId xmlns:a16="http://schemas.microsoft.com/office/drawing/2014/main" id="{7CF48CDA-EB0F-4694-90EE-C3630C1801D1}"/>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4072" name="AutoShape 25">
          <a:extLst>
            <a:ext uri="{FF2B5EF4-FFF2-40B4-BE49-F238E27FC236}">
              <a16:creationId xmlns:a16="http://schemas.microsoft.com/office/drawing/2014/main" id="{C66848F8-2FF9-4CBA-857F-CB13CDABA288}"/>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4073" name="AutoShape 26">
          <a:extLst>
            <a:ext uri="{FF2B5EF4-FFF2-40B4-BE49-F238E27FC236}">
              <a16:creationId xmlns:a16="http://schemas.microsoft.com/office/drawing/2014/main" id="{46D57F1A-6923-452B-B027-266EDC1D87A5}"/>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4074" name="AutoShape 27">
          <a:extLst>
            <a:ext uri="{FF2B5EF4-FFF2-40B4-BE49-F238E27FC236}">
              <a16:creationId xmlns:a16="http://schemas.microsoft.com/office/drawing/2014/main" id="{A04FD0FC-3D03-4B46-BA6A-32C084FE420D}"/>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4075" name="AutoShape 28">
          <a:extLst>
            <a:ext uri="{FF2B5EF4-FFF2-40B4-BE49-F238E27FC236}">
              <a16:creationId xmlns:a16="http://schemas.microsoft.com/office/drawing/2014/main" id="{BEAA2564-6F1E-48E3-A222-6BABFC92ADC0}"/>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4076" name="AutoShape 29">
          <a:extLst>
            <a:ext uri="{FF2B5EF4-FFF2-40B4-BE49-F238E27FC236}">
              <a16:creationId xmlns:a16="http://schemas.microsoft.com/office/drawing/2014/main" id="{E4499F24-C626-4C48-889B-44CC17DABBDA}"/>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4077" name="AutoShape 30">
          <a:extLst>
            <a:ext uri="{FF2B5EF4-FFF2-40B4-BE49-F238E27FC236}">
              <a16:creationId xmlns:a16="http://schemas.microsoft.com/office/drawing/2014/main" id="{14ED7E9D-13CD-4542-8BA0-8E2A4B0457E4}"/>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4078" name="AutoShape 31">
          <a:extLst>
            <a:ext uri="{FF2B5EF4-FFF2-40B4-BE49-F238E27FC236}">
              <a16:creationId xmlns:a16="http://schemas.microsoft.com/office/drawing/2014/main" id="{1AF73CC8-88C6-4453-9758-274E9DB32DDE}"/>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4079" name="AutoShape 32">
          <a:extLst>
            <a:ext uri="{FF2B5EF4-FFF2-40B4-BE49-F238E27FC236}">
              <a16:creationId xmlns:a16="http://schemas.microsoft.com/office/drawing/2014/main" id="{7C938E41-0C44-4717-8C14-F7EE4638C6E6}"/>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4080" name="AutoShape 33">
          <a:extLst>
            <a:ext uri="{FF2B5EF4-FFF2-40B4-BE49-F238E27FC236}">
              <a16:creationId xmlns:a16="http://schemas.microsoft.com/office/drawing/2014/main" id="{799594F1-AF6C-4B18-9033-1A520CB95E8C}"/>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4081" name="AutoShape 34" descr="縦線 (太)">
          <a:extLst>
            <a:ext uri="{FF2B5EF4-FFF2-40B4-BE49-F238E27FC236}">
              <a16:creationId xmlns:a16="http://schemas.microsoft.com/office/drawing/2014/main" id="{6D023C22-CA96-48AC-99D1-DF2FFBE57300}"/>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4082" name="AutoShape 35" descr="縦線 (太)">
          <a:extLst>
            <a:ext uri="{FF2B5EF4-FFF2-40B4-BE49-F238E27FC236}">
              <a16:creationId xmlns:a16="http://schemas.microsoft.com/office/drawing/2014/main" id="{BB2369B9-DDF7-430F-998F-3FE25FF3CA9D}"/>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4083" name="AutoShape 36" descr="縦線 (太)">
          <a:extLst>
            <a:ext uri="{FF2B5EF4-FFF2-40B4-BE49-F238E27FC236}">
              <a16:creationId xmlns:a16="http://schemas.microsoft.com/office/drawing/2014/main" id="{24B52279-5D8D-4F56-9484-DE00DC483764}"/>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4084" name="AutoShape 37">
          <a:extLst>
            <a:ext uri="{FF2B5EF4-FFF2-40B4-BE49-F238E27FC236}">
              <a16:creationId xmlns:a16="http://schemas.microsoft.com/office/drawing/2014/main" id="{716D9848-F864-4E25-B9FD-AFFBD46797EF}"/>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4085" name="AutoShape 38">
          <a:extLst>
            <a:ext uri="{FF2B5EF4-FFF2-40B4-BE49-F238E27FC236}">
              <a16:creationId xmlns:a16="http://schemas.microsoft.com/office/drawing/2014/main" id="{835A4D17-6CEE-45CB-9294-824EF23AD689}"/>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4086" name="AutoShape 39">
          <a:extLst>
            <a:ext uri="{FF2B5EF4-FFF2-40B4-BE49-F238E27FC236}">
              <a16:creationId xmlns:a16="http://schemas.microsoft.com/office/drawing/2014/main" id="{A67ED042-C8B2-4157-BE3F-69A9E640F282}"/>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4087" name="AutoShape 40">
          <a:extLst>
            <a:ext uri="{FF2B5EF4-FFF2-40B4-BE49-F238E27FC236}">
              <a16:creationId xmlns:a16="http://schemas.microsoft.com/office/drawing/2014/main" id="{4C50E2F6-DB14-47C6-AF09-D47C0337D876}"/>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4088" name="AutoShape 41">
          <a:extLst>
            <a:ext uri="{FF2B5EF4-FFF2-40B4-BE49-F238E27FC236}">
              <a16:creationId xmlns:a16="http://schemas.microsoft.com/office/drawing/2014/main" id="{0819BD8C-0989-4310-970B-4AD3A575AD54}"/>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4089" name="AutoShape 42" descr="縦線 (太)">
          <a:extLst>
            <a:ext uri="{FF2B5EF4-FFF2-40B4-BE49-F238E27FC236}">
              <a16:creationId xmlns:a16="http://schemas.microsoft.com/office/drawing/2014/main" id="{19A3EC68-D5DC-46FA-AC92-23B5FD293DA7}"/>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4090" name="Group 43">
          <a:extLst>
            <a:ext uri="{FF2B5EF4-FFF2-40B4-BE49-F238E27FC236}">
              <a16:creationId xmlns:a16="http://schemas.microsoft.com/office/drawing/2014/main" id="{4FD196AE-A572-48F5-9CFD-E924E9AEB8B0}"/>
            </a:ext>
          </a:extLst>
        </xdr:cNvPr>
        <xdr:cNvGrpSpPr>
          <a:grpSpLocks/>
        </xdr:cNvGrpSpPr>
      </xdr:nvGrpSpPr>
      <xdr:grpSpPr bwMode="auto">
        <a:xfrm>
          <a:off x="12715875" y="5991225"/>
          <a:ext cx="485775" cy="600075"/>
          <a:chOff x="1725" y="1037"/>
          <a:chExt cx="41" cy="63"/>
        </a:xfrm>
      </xdr:grpSpPr>
      <xdr:sp macro="" textlink="">
        <xdr:nvSpPr>
          <xdr:cNvPr id="114091" name="AutoShape 44">
            <a:extLst>
              <a:ext uri="{FF2B5EF4-FFF2-40B4-BE49-F238E27FC236}">
                <a16:creationId xmlns:a16="http://schemas.microsoft.com/office/drawing/2014/main" id="{33C62C2A-DE39-438F-BFF8-06CC923F9925}"/>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4092" name="AutoShape 45">
            <a:extLst>
              <a:ext uri="{FF2B5EF4-FFF2-40B4-BE49-F238E27FC236}">
                <a16:creationId xmlns:a16="http://schemas.microsoft.com/office/drawing/2014/main" id="{A5687183-E8EC-49DB-9F8F-2C234AF5AF19}"/>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5082" name="Group 1">
          <a:extLst>
            <a:ext uri="{FF2B5EF4-FFF2-40B4-BE49-F238E27FC236}">
              <a16:creationId xmlns:a16="http://schemas.microsoft.com/office/drawing/2014/main" id="{4C8BEE71-260A-4544-A3CF-33F71530A942}"/>
            </a:ext>
          </a:extLst>
        </xdr:cNvPr>
        <xdr:cNvGrpSpPr>
          <a:grpSpLocks/>
        </xdr:cNvGrpSpPr>
      </xdr:nvGrpSpPr>
      <xdr:grpSpPr bwMode="auto">
        <a:xfrm>
          <a:off x="4714875" y="2743200"/>
          <a:ext cx="542925" cy="571500"/>
          <a:chOff x="425" y="352"/>
          <a:chExt cx="42" cy="65"/>
        </a:xfrm>
      </xdr:grpSpPr>
      <xdr:sp macro="" textlink="">
        <xdr:nvSpPr>
          <xdr:cNvPr id="115125" name="AutoShape 2">
            <a:extLst>
              <a:ext uri="{FF2B5EF4-FFF2-40B4-BE49-F238E27FC236}">
                <a16:creationId xmlns:a16="http://schemas.microsoft.com/office/drawing/2014/main" id="{17CC9760-048E-40F1-A602-770319C32D6E}"/>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126" name="AutoShape 3">
            <a:extLst>
              <a:ext uri="{FF2B5EF4-FFF2-40B4-BE49-F238E27FC236}">
                <a16:creationId xmlns:a16="http://schemas.microsoft.com/office/drawing/2014/main" id="{40F0DCC8-3F30-4184-827C-4AAF57B2BBAA}"/>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5083" name="Group 4">
          <a:extLst>
            <a:ext uri="{FF2B5EF4-FFF2-40B4-BE49-F238E27FC236}">
              <a16:creationId xmlns:a16="http://schemas.microsoft.com/office/drawing/2014/main" id="{41CE09BB-EFC9-46C2-A333-4A4F68A3BB69}"/>
            </a:ext>
          </a:extLst>
        </xdr:cNvPr>
        <xdr:cNvGrpSpPr>
          <a:grpSpLocks/>
        </xdr:cNvGrpSpPr>
      </xdr:nvGrpSpPr>
      <xdr:grpSpPr bwMode="auto">
        <a:xfrm>
          <a:off x="8982075" y="4743450"/>
          <a:ext cx="1047750" cy="285750"/>
          <a:chOff x="789" y="601"/>
          <a:chExt cx="59" cy="38"/>
        </a:xfrm>
      </xdr:grpSpPr>
      <xdr:sp macro="" textlink="">
        <xdr:nvSpPr>
          <xdr:cNvPr id="115123" name="AutoShape 5">
            <a:extLst>
              <a:ext uri="{FF2B5EF4-FFF2-40B4-BE49-F238E27FC236}">
                <a16:creationId xmlns:a16="http://schemas.microsoft.com/office/drawing/2014/main" id="{0F17BAF6-DEA0-43EF-B23E-D43EB47FE370}"/>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124" name="AutoShape 6">
            <a:extLst>
              <a:ext uri="{FF2B5EF4-FFF2-40B4-BE49-F238E27FC236}">
                <a16:creationId xmlns:a16="http://schemas.microsoft.com/office/drawing/2014/main" id="{E78A76FD-FF02-4797-9DB3-1D5E77BC594D}"/>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5084" name="AutoShape 7">
          <a:extLst>
            <a:ext uri="{FF2B5EF4-FFF2-40B4-BE49-F238E27FC236}">
              <a16:creationId xmlns:a16="http://schemas.microsoft.com/office/drawing/2014/main" id="{3922683E-E365-4C1F-99EA-CFBFFD86E07C}"/>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5085" name="Group 8">
          <a:extLst>
            <a:ext uri="{FF2B5EF4-FFF2-40B4-BE49-F238E27FC236}">
              <a16:creationId xmlns:a16="http://schemas.microsoft.com/office/drawing/2014/main" id="{081864B2-5F10-4EAB-911E-2A3004D1A5E1}"/>
            </a:ext>
          </a:extLst>
        </xdr:cNvPr>
        <xdr:cNvGrpSpPr>
          <a:grpSpLocks/>
        </xdr:cNvGrpSpPr>
      </xdr:nvGrpSpPr>
      <xdr:grpSpPr bwMode="auto">
        <a:xfrm>
          <a:off x="23688675" y="10315575"/>
          <a:ext cx="390525" cy="714375"/>
          <a:chOff x="1725" y="1037"/>
          <a:chExt cx="41" cy="63"/>
        </a:xfrm>
      </xdr:grpSpPr>
      <xdr:sp macro="" textlink="">
        <xdr:nvSpPr>
          <xdr:cNvPr id="115121" name="AutoShape 9">
            <a:extLst>
              <a:ext uri="{FF2B5EF4-FFF2-40B4-BE49-F238E27FC236}">
                <a16:creationId xmlns:a16="http://schemas.microsoft.com/office/drawing/2014/main" id="{91F2AC49-EA77-466C-8FD2-D363C467C44B}"/>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122" name="AutoShape 10">
            <a:extLst>
              <a:ext uri="{FF2B5EF4-FFF2-40B4-BE49-F238E27FC236}">
                <a16:creationId xmlns:a16="http://schemas.microsoft.com/office/drawing/2014/main" id="{8981694F-8066-430B-9739-CC03F0198B2E}"/>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5086" name="AutoShape 11">
          <a:extLst>
            <a:ext uri="{FF2B5EF4-FFF2-40B4-BE49-F238E27FC236}">
              <a16:creationId xmlns:a16="http://schemas.microsoft.com/office/drawing/2014/main" id="{D54A4B0B-2161-4C95-A54A-7A0AB9B30222}"/>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5087" name="Group 12">
          <a:extLst>
            <a:ext uri="{FF2B5EF4-FFF2-40B4-BE49-F238E27FC236}">
              <a16:creationId xmlns:a16="http://schemas.microsoft.com/office/drawing/2014/main" id="{57BB9185-F820-4647-9C1D-08076C99DA37}"/>
            </a:ext>
          </a:extLst>
        </xdr:cNvPr>
        <xdr:cNvGrpSpPr>
          <a:grpSpLocks/>
        </xdr:cNvGrpSpPr>
      </xdr:nvGrpSpPr>
      <xdr:grpSpPr bwMode="auto">
        <a:xfrm>
          <a:off x="19726275" y="8905875"/>
          <a:ext cx="590550" cy="695325"/>
          <a:chOff x="1725" y="1037"/>
          <a:chExt cx="41" cy="63"/>
        </a:xfrm>
      </xdr:grpSpPr>
      <xdr:sp macro="" textlink="">
        <xdr:nvSpPr>
          <xdr:cNvPr id="115119" name="AutoShape 13">
            <a:extLst>
              <a:ext uri="{FF2B5EF4-FFF2-40B4-BE49-F238E27FC236}">
                <a16:creationId xmlns:a16="http://schemas.microsoft.com/office/drawing/2014/main" id="{A0ABE2C6-0640-45B0-84A6-919F93D3BEE9}"/>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120" name="AutoShape 14">
            <a:extLst>
              <a:ext uri="{FF2B5EF4-FFF2-40B4-BE49-F238E27FC236}">
                <a16:creationId xmlns:a16="http://schemas.microsoft.com/office/drawing/2014/main" id="{C6A7ACED-25F3-42D2-B43E-8BF8067B6921}"/>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5088" name="AutoShape 15">
          <a:extLst>
            <a:ext uri="{FF2B5EF4-FFF2-40B4-BE49-F238E27FC236}">
              <a16:creationId xmlns:a16="http://schemas.microsoft.com/office/drawing/2014/main" id="{573C3D9A-2631-4D99-9233-1A49190A3B98}"/>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5089" name="AutoShape 16">
          <a:extLst>
            <a:ext uri="{FF2B5EF4-FFF2-40B4-BE49-F238E27FC236}">
              <a16:creationId xmlns:a16="http://schemas.microsoft.com/office/drawing/2014/main" id="{28E375AA-4278-4AA2-ADEA-61695C3B8025}"/>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5090" name="AutoShape 17">
          <a:extLst>
            <a:ext uri="{FF2B5EF4-FFF2-40B4-BE49-F238E27FC236}">
              <a16:creationId xmlns:a16="http://schemas.microsoft.com/office/drawing/2014/main" id="{6EA53C7B-D43E-4D8F-90C8-D824F07D8A93}"/>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5091" name="Group 18">
          <a:extLst>
            <a:ext uri="{FF2B5EF4-FFF2-40B4-BE49-F238E27FC236}">
              <a16:creationId xmlns:a16="http://schemas.microsoft.com/office/drawing/2014/main" id="{91EFC4CA-2694-431C-A2AC-3B60CD4D931A}"/>
            </a:ext>
          </a:extLst>
        </xdr:cNvPr>
        <xdr:cNvGrpSpPr>
          <a:grpSpLocks/>
        </xdr:cNvGrpSpPr>
      </xdr:nvGrpSpPr>
      <xdr:grpSpPr bwMode="auto">
        <a:xfrm>
          <a:off x="29660850" y="12744450"/>
          <a:ext cx="714375" cy="600075"/>
          <a:chOff x="1725" y="1037"/>
          <a:chExt cx="41" cy="63"/>
        </a:xfrm>
      </xdr:grpSpPr>
      <xdr:sp macro="" textlink="">
        <xdr:nvSpPr>
          <xdr:cNvPr id="115117" name="AutoShape 19">
            <a:extLst>
              <a:ext uri="{FF2B5EF4-FFF2-40B4-BE49-F238E27FC236}">
                <a16:creationId xmlns:a16="http://schemas.microsoft.com/office/drawing/2014/main" id="{7E24B9C8-1CBE-45BB-866A-1A4843C7853A}"/>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118" name="AutoShape 20">
            <a:extLst>
              <a:ext uri="{FF2B5EF4-FFF2-40B4-BE49-F238E27FC236}">
                <a16:creationId xmlns:a16="http://schemas.microsoft.com/office/drawing/2014/main" id="{E161FCFE-E3C6-4F58-803E-2C544A808465}"/>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5092" name="AutoShape 21">
          <a:extLst>
            <a:ext uri="{FF2B5EF4-FFF2-40B4-BE49-F238E27FC236}">
              <a16:creationId xmlns:a16="http://schemas.microsoft.com/office/drawing/2014/main" id="{63B6767B-84D1-4139-96EA-49907F692F85}"/>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5093" name="AutoShape 22">
          <a:extLst>
            <a:ext uri="{FF2B5EF4-FFF2-40B4-BE49-F238E27FC236}">
              <a16:creationId xmlns:a16="http://schemas.microsoft.com/office/drawing/2014/main" id="{971EC386-D1B5-4C3C-A7EF-2B0A2B605AC8}"/>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5094" name="AutoShape 23">
          <a:extLst>
            <a:ext uri="{FF2B5EF4-FFF2-40B4-BE49-F238E27FC236}">
              <a16:creationId xmlns:a16="http://schemas.microsoft.com/office/drawing/2014/main" id="{B08F6367-79A2-4992-86AC-D10AF33CD565}"/>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5095" name="AutoShape 24">
          <a:extLst>
            <a:ext uri="{FF2B5EF4-FFF2-40B4-BE49-F238E27FC236}">
              <a16:creationId xmlns:a16="http://schemas.microsoft.com/office/drawing/2014/main" id="{7861ECAC-0142-4E77-B700-8188E6BFB201}"/>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5096" name="AutoShape 25">
          <a:extLst>
            <a:ext uri="{FF2B5EF4-FFF2-40B4-BE49-F238E27FC236}">
              <a16:creationId xmlns:a16="http://schemas.microsoft.com/office/drawing/2014/main" id="{2616295C-A5F2-4415-85E2-505778E29E06}"/>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5097" name="AutoShape 26">
          <a:extLst>
            <a:ext uri="{FF2B5EF4-FFF2-40B4-BE49-F238E27FC236}">
              <a16:creationId xmlns:a16="http://schemas.microsoft.com/office/drawing/2014/main" id="{EB6B9C13-B78E-4B18-A01D-EFF4DF405C5E}"/>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5098" name="AutoShape 27">
          <a:extLst>
            <a:ext uri="{FF2B5EF4-FFF2-40B4-BE49-F238E27FC236}">
              <a16:creationId xmlns:a16="http://schemas.microsoft.com/office/drawing/2014/main" id="{2B3061D9-BB98-44CA-8F95-F064F8A2AD3D}"/>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5099" name="AutoShape 28">
          <a:extLst>
            <a:ext uri="{FF2B5EF4-FFF2-40B4-BE49-F238E27FC236}">
              <a16:creationId xmlns:a16="http://schemas.microsoft.com/office/drawing/2014/main" id="{EEC82CC5-8DAF-4DBF-9D67-569836055DD0}"/>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5100" name="AutoShape 29">
          <a:extLst>
            <a:ext uri="{FF2B5EF4-FFF2-40B4-BE49-F238E27FC236}">
              <a16:creationId xmlns:a16="http://schemas.microsoft.com/office/drawing/2014/main" id="{398EA632-5B2E-47DF-B923-72E9AC0EA30F}"/>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5101" name="AutoShape 30">
          <a:extLst>
            <a:ext uri="{FF2B5EF4-FFF2-40B4-BE49-F238E27FC236}">
              <a16:creationId xmlns:a16="http://schemas.microsoft.com/office/drawing/2014/main" id="{AFC57787-BAFD-45C5-B8AE-048D36F2CD65}"/>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5102" name="AutoShape 31">
          <a:extLst>
            <a:ext uri="{FF2B5EF4-FFF2-40B4-BE49-F238E27FC236}">
              <a16:creationId xmlns:a16="http://schemas.microsoft.com/office/drawing/2014/main" id="{34AC2B4B-A696-4486-AEA0-30484B406676}"/>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5103" name="AutoShape 32">
          <a:extLst>
            <a:ext uri="{FF2B5EF4-FFF2-40B4-BE49-F238E27FC236}">
              <a16:creationId xmlns:a16="http://schemas.microsoft.com/office/drawing/2014/main" id="{E206DAA4-B16F-422D-B2B7-550ABC04C333}"/>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5104" name="AutoShape 33">
          <a:extLst>
            <a:ext uri="{FF2B5EF4-FFF2-40B4-BE49-F238E27FC236}">
              <a16:creationId xmlns:a16="http://schemas.microsoft.com/office/drawing/2014/main" id="{DC594776-AA26-4DCC-941D-DCA3B5D771BD}"/>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5105" name="AutoShape 34" descr="縦線 (太)">
          <a:extLst>
            <a:ext uri="{FF2B5EF4-FFF2-40B4-BE49-F238E27FC236}">
              <a16:creationId xmlns:a16="http://schemas.microsoft.com/office/drawing/2014/main" id="{25A39478-D389-4E64-B2AA-5391C9929074}"/>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5106" name="AutoShape 35" descr="縦線 (太)">
          <a:extLst>
            <a:ext uri="{FF2B5EF4-FFF2-40B4-BE49-F238E27FC236}">
              <a16:creationId xmlns:a16="http://schemas.microsoft.com/office/drawing/2014/main" id="{48E340EB-522C-4C79-8AEF-730650A2E8A1}"/>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5107" name="AutoShape 36" descr="縦線 (太)">
          <a:extLst>
            <a:ext uri="{FF2B5EF4-FFF2-40B4-BE49-F238E27FC236}">
              <a16:creationId xmlns:a16="http://schemas.microsoft.com/office/drawing/2014/main" id="{E63308C1-3DFA-4D1C-8949-2EC05F144F16}"/>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5108" name="AutoShape 37">
          <a:extLst>
            <a:ext uri="{FF2B5EF4-FFF2-40B4-BE49-F238E27FC236}">
              <a16:creationId xmlns:a16="http://schemas.microsoft.com/office/drawing/2014/main" id="{5DE355AB-B99E-447B-AE0C-3E10E8D77BCF}"/>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5109" name="AutoShape 38">
          <a:extLst>
            <a:ext uri="{FF2B5EF4-FFF2-40B4-BE49-F238E27FC236}">
              <a16:creationId xmlns:a16="http://schemas.microsoft.com/office/drawing/2014/main" id="{7806C266-3721-4F78-9ADC-32E1D50AB04F}"/>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5110" name="AutoShape 39">
          <a:extLst>
            <a:ext uri="{FF2B5EF4-FFF2-40B4-BE49-F238E27FC236}">
              <a16:creationId xmlns:a16="http://schemas.microsoft.com/office/drawing/2014/main" id="{E3D40519-9C8F-4539-901F-7999295166B2}"/>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5111" name="AutoShape 40">
          <a:extLst>
            <a:ext uri="{FF2B5EF4-FFF2-40B4-BE49-F238E27FC236}">
              <a16:creationId xmlns:a16="http://schemas.microsoft.com/office/drawing/2014/main" id="{BED85D1C-FBF2-4768-B756-77C179C6F3C8}"/>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5112" name="AutoShape 41">
          <a:extLst>
            <a:ext uri="{FF2B5EF4-FFF2-40B4-BE49-F238E27FC236}">
              <a16:creationId xmlns:a16="http://schemas.microsoft.com/office/drawing/2014/main" id="{897BBC36-733E-491C-9804-DE2192BB1F24}"/>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5113" name="AutoShape 42" descr="縦線 (太)">
          <a:extLst>
            <a:ext uri="{FF2B5EF4-FFF2-40B4-BE49-F238E27FC236}">
              <a16:creationId xmlns:a16="http://schemas.microsoft.com/office/drawing/2014/main" id="{67DF291C-0E01-4437-8772-E530BB0DD003}"/>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5114" name="Group 43">
          <a:extLst>
            <a:ext uri="{FF2B5EF4-FFF2-40B4-BE49-F238E27FC236}">
              <a16:creationId xmlns:a16="http://schemas.microsoft.com/office/drawing/2014/main" id="{281EA514-CE97-40A5-9CA7-59CD536C1BF7}"/>
            </a:ext>
          </a:extLst>
        </xdr:cNvPr>
        <xdr:cNvGrpSpPr>
          <a:grpSpLocks/>
        </xdr:cNvGrpSpPr>
      </xdr:nvGrpSpPr>
      <xdr:grpSpPr bwMode="auto">
        <a:xfrm>
          <a:off x="12715875" y="5991225"/>
          <a:ext cx="485775" cy="600075"/>
          <a:chOff x="1725" y="1037"/>
          <a:chExt cx="41" cy="63"/>
        </a:xfrm>
      </xdr:grpSpPr>
      <xdr:sp macro="" textlink="">
        <xdr:nvSpPr>
          <xdr:cNvPr id="115115" name="AutoShape 44">
            <a:extLst>
              <a:ext uri="{FF2B5EF4-FFF2-40B4-BE49-F238E27FC236}">
                <a16:creationId xmlns:a16="http://schemas.microsoft.com/office/drawing/2014/main" id="{34A6521C-9A5B-4CBD-8B74-E8F4EF5F0144}"/>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116" name="AutoShape 45">
            <a:extLst>
              <a:ext uri="{FF2B5EF4-FFF2-40B4-BE49-F238E27FC236}">
                <a16:creationId xmlns:a16="http://schemas.microsoft.com/office/drawing/2014/main" id="{E2312CFA-9BFC-413E-B3E3-3BA62DE96F37}"/>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05168" name="Group 1">
          <a:extLst>
            <a:ext uri="{FF2B5EF4-FFF2-40B4-BE49-F238E27FC236}">
              <a16:creationId xmlns:a16="http://schemas.microsoft.com/office/drawing/2014/main" id="{58F4FF62-9D8D-491A-824C-74B329549E40}"/>
            </a:ext>
          </a:extLst>
        </xdr:cNvPr>
        <xdr:cNvGrpSpPr>
          <a:grpSpLocks/>
        </xdr:cNvGrpSpPr>
      </xdr:nvGrpSpPr>
      <xdr:grpSpPr bwMode="auto">
        <a:xfrm>
          <a:off x="4714875" y="2743200"/>
          <a:ext cx="542925" cy="571500"/>
          <a:chOff x="425" y="352"/>
          <a:chExt cx="42" cy="65"/>
        </a:xfrm>
      </xdr:grpSpPr>
      <xdr:sp macro="" textlink="">
        <xdr:nvSpPr>
          <xdr:cNvPr id="105211" name="AutoShape 2">
            <a:extLst>
              <a:ext uri="{FF2B5EF4-FFF2-40B4-BE49-F238E27FC236}">
                <a16:creationId xmlns:a16="http://schemas.microsoft.com/office/drawing/2014/main" id="{88F540C1-CBE0-4BB9-A02A-DB6847D97111}"/>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212" name="AutoShape 3">
            <a:extLst>
              <a:ext uri="{FF2B5EF4-FFF2-40B4-BE49-F238E27FC236}">
                <a16:creationId xmlns:a16="http://schemas.microsoft.com/office/drawing/2014/main" id="{6676DD1E-466A-4C81-B15A-E801D024E638}"/>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05169" name="Group 4">
          <a:extLst>
            <a:ext uri="{FF2B5EF4-FFF2-40B4-BE49-F238E27FC236}">
              <a16:creationId xmlns:a16="http://schemas.microsoft.com/office/drawing/2014/main" id="{F9935D1A-9262-4250-BA81-80AEEAFB39DE}"/>
            </a:ext>
          </a:extLst>
        </xdr:cNvPr>
        <xdr:cNvGrpSpPr>
          <a:grpSpLocks/>
        </xdr:cNvGrpSpPr>
      </xdr:nvGrpSpPr>
      <xdr:grpSpPr bwMode="auto">
        <a:xfrm>
          <a:off x="8982075" y="4743450"/>
          <a:ext cx="1047750" cy="285750"/>
          <a:chOff x="789" y="601"/>
          <a:chExt cx="59" cy="38"/>
        </a:xfrm>
      </xdr:grpSpPr>
      <xdr:sp macro="" textlink="">
        <xdr:nvSpPr>
          <xdr:cNvPr id="105209" name="AutoShape 5">
            <a:extLst>
              <a:ext uri="{FF2B5EF4-FFF2-40B4-BE49-F238E27FC236}">
                <a16:creationId xmlns:a16="http://schemas.microsoft.com/office/drawing/2014/main" id="{24ED7AA3-E81A-4214-91CB-04EC105D49C1}"/>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210" name="AutoShape 6">
            <a:extLst>
              <a:ext uri="{FF2B5EF4-FFF2-40B4-BE49-F238E27FC236}">
                <a16:creationId xmlns:a16="http://schemas.microsoft.com/office/drawing/2014/main" id="{7FFB05E9-39E3-452E-8955-D936D9C3725F}"/>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05170" name="AutoShape 7">
          <a:extLst>
            <a:ext uri="{FF2B5EF4-FFF2-40B4-BE49-F238E27FC236}">
              <a16:creationId xmlns:a16="http://schemas.microsoft.com/office/drawing/2014/main" id="{9A938082-2149-4F05-A629-11B1E73AB487}"/>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05171" name="Group 8">
          <a:extLst>
            <a:ext uri="{FF2B5EF4-FFF2-40B4-BE49-F238E27FC236}">
              <a16:creationId xmlns:a16="http://schemas.microsoft.com/office/drawing/2014/main" id="{693D6643-516D-4FDE-9432-4751683C0760}"/>
            </a:ext>
          </a:extLst>
        </xdr:cNvPr>
        <xdr:cNvGrpSpPr>
          <a:grpSpLocks/>
        </xdr:cNvGrpSpPr>
      </xdr:nvGrpSpPr>
      <xdr:grpSpPr bwMode="auto">
        <a:xfrm>
          <a:off x="23688675" y="10315575"/>
          <a:ext cx="390525" cy="714375"/>
          <a:chOff x="1725" y="1037"/>
          <a:chExt cx="41" cy="63"/>
        </a:xfrm>
      </xdr:grpSpPr>
      <xdr:sp macro="" textlink="">
        <xdr:nvSpPr>
          <xdr:cNvPr id="105207" name="AutoShape 9">
            <a:extLst>
              <a:ext uri="{FF2B5EF4-FFF2-40B4-BE49-F238E27FC236}">
                <a16:creationId xmlns:a16="http://schemas.microsoft.com/office/drawing/2014/main" id="{CA53E18E-67BF-40A0-BF9D-FBD31CADF5FE}"/>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208" name="AutoShape 10">
            <a:extLst>
              <a:ext uri="{FF2B5EF4-FFF2-40B4-BE49-F238E27FC236}">
                <a16:creationId xmlns:a16="http://schemas.microsoft.com/office/drawing/2014/main" id="{96F33CD5-7B79-4BDF-B634-2341236E4B1D}"/>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05172" name="AutoShape 11">
          <a:extLst>
            <a:ext uri="{FF2B5EF4-FFF2-40B4-BE49-F238E27FC236}">
              <a16:creationId xmlns:a16="http://schemas.microsoft.com/office/drawing/2014/main" id="{8022674B-9F75-442D-9070-56085233E6FE}"/>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05173" name="Group 12">
          <a:extLst>
            <a:ext uri="{FF2B5EF4-FFF2-40B4-BE49-F238E27FC236}">
              <a16:creationId xmlns:a16="http://schemas.microsoft.com/office/drawing/2014/main" id="{9CAE9924-9D36-4F28-9634-A24CA35889B2}"/>
            </a:ext>
          </a:extLst>
        </xdr:cNvPr>
        <xdr:cNvGrpSpPr>
          <a:grpSpLocks/>
        </xdr:cNvGrpSpPr>
      </xdr:nvGrpSpPr>
      <xdr:grpSpPr bwMode="auto">
        <a:xfrm>
          <a:off x="19726275" y="8905875"/>
          <a:ext cx="590550" cy="695325"/>
          <a:chOff x="1725" y="1037"/>
          <a:chExt cx="41" cy="63"/>
        </a:xfrm>
      </xdr:grpSpPr>
      <xdr:sp macro="" textlink="">
        <xdr:nvSpPr>
          <xdr:cNvPr id="105205" name="AutoShape 13">
            <a:extLst>
              <a:ext uri="{FF2B5EF4-FFF2-40B4-BE49-F238E27FC236}">
                <a16:creationId xmlns:a16="http://schemas.microsoft.com/office/drawing/2014/main" id="{F48B8597-2307-467E-92B0-10AAFBBA4CDD}"/>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206" name="AutoShape 14">
            <a:extLst>
              <a:ext uri="{FF2B5EF4-FFF2-40B4-BE49-F238E27FC236}">
                <a16:creationId xmlns:a16="http://schemas.microsoft.com/office/drawing/2014/main" id="{889700FB-0AE9-4DD9-AF37-30775E7185B7}"/>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05174" name="AutoShape 15">
          <a:extLst>
            <a:ext uri="{FF2B5EF4-FFF2-40B4-BE49-F238E27FC236}">
              <a16:creationId xmlns:a16="http://schemas.microsoft.com/office/drawing/2014/main" id="{344B3EB5-07E2-4381-AA38-3F8F31F3AAE4}"/>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05175" name="AutoShape 16">
          <a:extLst>
            <a:ext uri="{FF2B5EF4-FFF2-40B4-BE49-F238E27FC236}">
              <a16:creationId xmlns:a16="http://schemas.microsoft.com/office/drawing/2014/main" id="{FE50CFD7-8FBD-4816-B9FC-DD57D051EFEC}"/>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05176" name="AutoShape 17">
          <a:extLst>
            <a:ext uri="{FF2B5EF4-FFF2-40B4-BE49-F238E27FC236}">
              <a16:creationId xmlns:a16="http://schemas.microsoft.com/office/drawing/2014/main" id="{5BB15672-8E70-421C-B854-A3C3075177E2}"/>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05177" name="Group 18">
          <a:extLst>
            <a:ext uri="{FF2B5EF4-FFF2-40B4-BE49-F238E27FC236}">
              <a16:creationId xmlns:a16="http://schemas.microsoft.com/office/drawing/2014/main" id="{D49C0BAF-8F31-48DA-B910-3159A156C776}"/>
            </a:ext>
          </a:extLst>
        </xdr:cNvPr>
        <xdr:cNvGrpSpPr>
          <a:grpSpLocks/>
        </xdr:cNvGrpSpPr>
      </xdr:nvGrpSpPr>
      <xdr:grpSpPr bwMode="auto">
        <a:xfrm>
          <a:off x="29660850" y="12744450"/>
          <a:ext cx="714375" cy="600075"/>
          <a:chOff x="1725" y="1037"/>
          <a:chExt cx="41" cy="63"/>
        </a:xfrm>
      </xdr:grpSpPr>
      <xdr:sp macro="" textlink="">
        <xdr:nvSpPr>
          <xdr:cNvPr id="105203" name="AutoShape 19">
            <a:extLst>
              <a:ext uri="{FF2B5EF4-FFF2-40B4-BE49-F238E27FC236}">
                <a16:creationId xmlns:a16="http://schemas.microsoft.com/office/drawing/2014/main" id="{827C119B-75D0-4A13-B2B6-16EA4F59468D}"/>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204" name="AutoShape 20">
            <a:extLst>
              <a:ext uri="{FF2B5EF4-FFF2-40B4-BE49-F238E27FC236}">
                <a16:creationId xmlns:a16="http://schemas.microsoft.com/office/drawing/2014/main" id="{AC6F7D56-5E42-4285-9969-6B191B8EA576}"/>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05178" name="AutoShape 21">
          <a:extLst>
            <a:ext uri="{FF2B5EF4-FFF2-40B4-BE49-F238E27FC236}">
              <a16:creationId xmlns:a16="http://schemas.microsoft.com/office/drawing/2014/main" id="{6FB3878C-7E19-4060-93BB-C66C9A50770D}"/>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05179" name="AutoShape 22">
          <a:extLst>
            <a:ext uri="{FF2B5EF4-FFF2-40B4-BE49-F238E27FC236}">
              <a16:creationId xmlns:a16="http://schemas.microsoft.com/office/drawing/2014/main" id="{8B2C3AAF-8824-45C2-8F95-5A3E488A19B8}"/>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05180" name="AutoShape 23">
          <a:extLst>
            <a:ext uri="{FF2B5EF4-FFF2-40B4-BE49-F238E27FC236}">
              <a16:creationId xmlns:a16="http://schemas.microsoft.com/office/drawing/2014/main" id="{ECFE5B02-3EFE-4124-A376-F1FB94C308F1}"/>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05181" name="AutoShape 24">
          <a:extLst>
            <a:ext uri="{FF2B5EF4-FFF2-40B4-BE49-F238E27FC236}">
              <a16:creationId xmlns:a16="http://schemas.microsoft.com/office/drawing/2014/main" id="{F6187BD2-C7AA-40C4-BEF3-38D5DC5FCCD2}"/>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05182" name="AutoShape 25">
          <a:extLst>
            <a:ext uri="{FF2B5EF4-FFF2-40B4-BE49-F238E27FC236}">
              <a16:creationId xmlns:a16="http://schemas.microsoft.com/office/drawing/2014/main" id="{E6E5C230-6283-4A53-BD5E-BA272A536B36}"/>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05183" name="AutoShape 26">
          <a:extLst>
            <a:ext uri="{FF2B5EF4-FFF2-40B4-BE49-F238E27FC236}">
              <a16:creationId xmlns:a16="http://schemas.microsoft.com/office/drawing/2014/main" id="{13A2E947-889C-4A93-8E04-6F765A4829E4}"/>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05184" name="AutoShape 27">
          <a:extLst>
            <a:ext uri="{FF2B5EF4-FFF2-40B4-BE49-F238E27FC236}">
              <a16:creationId xmlns:a16="http://schemas.microsoft.com/office/drawing/2014/main" id="{E3DBCA33-523A-4672-8983-3147F5C9F851}"/>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05185" name="AutoShape 28">
          <a:extLst>
            <a:ext uri="{FF2B5EF4-FFF2-40B4-BE49-F238E27FC236}">
              <a16:creationId xmlns:a16="http://schemas.microsoft.com/office/drawing/2014/main" id="{5B1BE04D-F4AC-4B0B-B460-843FF07E9BCA}"/>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05186" name="AutoShape 29">
          <a:extLst>
            <a:ext uri="{FF2B5EF4-FFF2-40B4-BE49-F238E27FC236}">
              <a16:creationId xmlns:a16="http://schemas.microsoft.com/office/drawing/2014/main" id="{A2BD7869-BFBC-4400-B56D-90797B19AE45}"/>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05187" name="AutoShape 30">
          <a:extLst>
            <a:ext uri="{FF2B5EF4-FFF2-40B4-BE49-F238E27FC236}">
              <a16:creationId xmlns:a16="http://schemas.microsoft.com/office/drawing/2014/main" id="{B7601BE6-F324-481F-9741-14935A34D350}"/>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05188" name="AutoShape 31">
          <a:extLst>
            <a:ext uri="{FF2B5EF4-FFF2-40B4-BE49-F238E27FC236}">
              <a16:creationId xmlns:a16="http://schemas.microsoft.com/office/drawing/2014/main" id="{2CD609A5-5F56-47CD-BCE8-5460B7199C57}"/>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05189" name="AutoShape 32">
          <a:extLst>
            <a:ext uri="{FF2B5EF4-FFF2-40B4-BE49-F238E27FC236}">
              <a16:creationId xmlns:a16="http://schemas.microsoft.com/office/drawing/2014/main" id="{BA707E09-71FC-4856-AF47-99D02A183BD7}"/>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05190" name="AutoShape 33">
          <a:extLst>
            <a:ext uri="{FF2B5EF4-FFF2-40B4-BE49-F238E27FC236}">
              <a16:creationId xmlns:a16="http://schemas.microsoft.com/office/drawing/2014/main" id="{49691918-7447-4847-A230-C9A927693EEA}"/>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05191" name="AutoShape 34" descr="縦線 (太)">
          <a:extLst>
            <a:ext uri="{FF2B5EF4-FFF2-40B4-BE49-F238E27FC236}">
              <a16:creationId xmlns:a16="http://schemas.microsoft.com/office/drawing/2014/main" id="{B72D636E-E567-4103-AD09-2C044D13829A}"/>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05192" name="AutoShape 35" descr="縦線 (太)">
          <a:extLst>
            <a:ext uri="{FF2B5EF4-FFF2-40B4-BE49-F238E27FC236}">
              <a16:creationId xmlns:a16="http://schemas.microsoft.com/office/drawing/2014/main" id="{848628AF-C764-44FE-8FF3-6BFBA3CF7F73}"/>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05193" name="AutoShape 36" descr="縦線 (太)">
          <a:extLst>
            <a:ext uri="{FF2B5EF4-FFF2-40B4-BE49-F238E27FC236}">
              <a16:creationId xmlns:a16="http://schemas.microsoft.com/office/drawing/2014/main" id="{DB92F3A1-CB2E-4AB2-9A68-9AD5976E399A}"/>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05194" name="AutoShape 37">
          <a:extLst>
            <a:ext uri="{FF2B5EF4-FFF2-40B4-BE49-F238E27FC236}">
              <a16:creationId xmlns:a16="http://schemas.microsoft.com/office/drawing/2014/main" id="{1BE2E051-8244-4BD9-B321-5FEA997A51A8}"/>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05195" name="AutoShape 38">
          <a:extLst>
            <a:ext uri="{FF2B5EF4-FFF2-40B4-BE49-F238E27FC236}">
              <a16:creationId xmlns:a16="http://schemas.microsoft.com/office/drawing/2014/main" id="{F757FF29-2484-4929-8D82-5F4ECBE0B23E}"/>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05196" name="AutoShape 39">
          <a:extLst>
            <a:ext uri="{FF2B5EF4-FFF2-40B4-BE49-F238E27FC236}">
              <a16:creationId xmlns:a16="http://schemas.microsoft.com/office/drawing/2014/main" id="{55233EF5-AE9D-4510-8790-E9E5C49EB871}"/>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05197" name="AutoShape 40">
          <a:extLst>
            <a:ext uri="{FF2B5EF4-FFF2-40B4-BE49-F238E27FC236}">
              <a16:creationId xmlns:a16="http://schemas.microsoft.com/office/drawing/2014/main" id="{2D1E3C00-D202-4E96-A8EA-95FB1B0B887D}"/>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05198" name="AutoShape 41">
          <a:extLst>
            <a:ext uri="{FF2B5EF4-FFF2-40B4-BE49-F238E27FC236}">
              <a16:creationId xmlns:a16="http://schemas.microsoft.com/office/drawing/2014/main" id="{60CC5D65-4EB4-436B-A77D-3749E50C72AA}"/>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05199" name="AutoShape 42" descr="縦線 (太)">
          <a:extLst>
            <a:ext uri="{FF2B5EF4-FFF2-40B4-BE49-F238E27FC236}">
              <a16:creationId xmlns:a16="http://schemas.microsoft.com/office/drawing/2014/main" id="{F78D2511-11AA-45D2-B3BF-0EC0720DC77E}"/>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05200" name="Group 43">
          <a:extLst>
            <a:ext uri="{FF2B5EF4-FFF2-40B4-BE49-F238E27FC236}">
              <a16:creationId xmlns:a16="http://schemas.microsoft.com/office/drawing/2014/main" id="{D07B6133-B2AF-4EC8-9243-37287A19589A}"/>
            </a:ext>
          </a:extLst>
        </xdr:cNvPr>
        <xdr:cNvGrpSpPr>
          <a:grpSpLocks/>
        </xdr:cNvGrpSpPr>
      </xdr:nvGrpSpPr>
      <xdr:grpSpPr bwMode="auto">
        <a:xfrm>
          <a:off x="12715875" y="5991225"/>
          <a:ext cx="485775" cy="600075"/>
          <a:chOff x="1725" y="1037"/>
          <a:chExt cx="41" cy="63"/>
        </a:xfrm>
      </xdr:grpSpPr>
      <xdr:sp macro="" textlink="">
        <xdr:nvSpPr>
          <xdr:cNvPr id="105201" name="AutoShape 44">
            <a:extLst>
              <a:ext uri="{FF2B5EF4-FFF2-40B4-BE49-F238E27FC236}">
                <a16:creationId xmlns:a16="http://schemas.microsoft.com/office/drawing/2014/main" id="{DC23B14E-045A-48F7-8006-D7E5319F0045}"/>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5202" name="AutoShape 45">
            <a:extLst>
              <a:ext uri="{FF2B5EF4-FFF2-40B4-BE49-F238E27FC236}">
                <a16:creationId xmlns:a16="http://schemas.microsoft.com/office/drawing/2014/main" id="{8A87E0DC-9DC1-4EBC-BF35-88E021D9F274}"/>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5994" name="Group 1">
          <a:extLst>
            <a:ext uri="{FF2B5EF4-FFF2-40B4-BE49-F238E27FC236}">
              <a16:creationId xmlns:a16="http://schemas.microsoft.com/office/drawing/2014/main" id="{A5F1C3F3-E047-49D9-ADF5-17F4EE5F0B6B}"/>
            </a:ext>
          </a:extLst>
        </xdr:cNvPr>
        <xdr:cNvGrpSpPr>
          <a:grpSpLocks/>
        </xdr:cNvGrpSpPr>
      </xdr:nvGrpSpPr>
      <xdr:grpSpPr bwMode="auto">
        <a:xfrm>
          <a:off x="4714875" y="2743200"/>
          <a:ext cx="542925" cy="571500"/>
          <a:chOff x="425" y="352"/>
          <a:chExt cx="42" cy="65"/>
        </a:xfrm>
      </xdr:grpSpPr>
      <xdr:sp macro="" textlink="">
        <xdr:nvSpPr>
          <xdr:cNvPr id="116037" name="AutoShape 2">
            <a:extLst>
              <a:ext uri="{FF2B5EF4-FFF2-40B4-BE49-F238E27FC236}">
                <a16:creationId xmlns:a16="http://schemas.microsoft.com/office/drawing/2014/main" id="{0EE83E69-2F9D-4ABA-9703-CB92CC80EE88}"/>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038" name="AutoShape 3">
            <a:extLst>
              <a:ext uri="{FF2B5EF4-FFF2-40B4-BE49-F238E27FC236}">
                <a16:creationId xmlns:a16="http://schemas.microsoft.com/office/drawing/2014/main" id="{DAAFEAB2-744E-47FB-AEAB-FE4D382E3F3E}"/>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5995" name="Group 4">
          <a:extLst>
            <a:ext uri="{FF2B5EF4-FFF2-40B4-BE49-F238E27FC236}">
              <a16:creationId xmlns:a16="http://schemas.microsoft.com/office/drawing/2014/main" id="{02FA559C-7BD4-40F3-A972-23AD014D4B33}"/>
            </a:ext>
          </a:extLst>
        </xdr:cNvPr>
        <xdr:cNvGrpSpPr>
          <a:grpSpLocks/>
        </xdr:cNvGrpSpPr>
      </xdr:nvGrpSpPr>
      <xdr:grpSpPr bwMode="auto">
        <a:xfrm>
          <a:off x="8982075" y="4743450"/>
          <a:ext cx="1047750" cy="285750"/>
          <a:chOff x="789" y="601"/>
          <a:chExt cx="59" cy="38"/>
        </a:xfrm>
      </xdr:grpSpPr>
      <xdr:sp macro="" textlink="">
        <xdr:nvSpPr>
          <xdr:cNvPr id="116035" name="AutoShape 5">
            <a:extLst>
              <a:ext uri="{FF2B5EF4-FFF2-40B4-BE49-F238E27FC236}">
                <a16:creationId xmlns:a16="http://schemas.microsoft.com/office/drawing/2014/main" id="{3F554928-9DE7-47C8-AD13-50D7063E42BE}"/>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036" name="AutoShape 6">
            <a:extLst>
              <a:ext uri="{FF2B5EF4-FFF2-40B4-BE49-F238E27FC236}">
                <a16:creationId xmlns:a16="http://schemas.microsoft.com/office/drawing/2014/main" id="{6A141498-1DE8-4598-8649-A6E815631859}"/>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5996" name="AutoShape 7">
          <a:extLst>
            <a:ext uri="{FF2B5EF4-FFF2-40B4-BE49-F238E27FC236}">
              <a16:creationId xmlns:a16="http://schemas.microsoft.com/office/drawing/2014/main" id="{0CA58D20-6941-49C8-9D89-56B4092FFA92}"/>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5997" name="Group 8">
          <a:extLst>
            <a:ext uri="{FF2B5EF4-FFF2-40B4-BE49-F238E27FC236}">
              <a16:creationId xmlns:a16="http://schemas.microsoft.com/office/drawing/2014/main" id="{BFE18560-EC23-417E-881B-3C21DFD22C6E}"/>
            </a:ext>
          </a:extLst>
        </xdr:cNvPr>
        <xdr:cNvGrpSpPr>
          <a:grpSpLocks/>
        </xdr:cNvGrpSpPr>
      </xdr:nvGrpSpPr>
      <xdr:grpSpPr bwMode="auto">
        <a:xfrm>
          <a:off x="23688675" y="10315575"/>
          <a:ext cx="390525" cy="714375"/>
          <a:chOff x="1725" y="1037"/>
          <a:chExt cx="41" cy="63"/>
        </a:xfrm>
      </xdr:grpSpPr>
      <xdr:sp macro="" textlink="">
        <xdr:nvSpPr>
          <xdr:cNvPr id="116033" name="AutoShape 9">
            <a:extLst>
              <a:ext uri="{FF2B5EF4-FFF2-40B4-BE49-F238E27FC236}">
                <a16:creationId xmlns:a16="http://schemas.microsoft.com/office/drawing/2014/main" id="{CF0F6D54-770D-4094-8B44-17ABE75B7F96}"/>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034" name="AutoShape 10">
            <a:extLst>
              <a:ext uri="{FF2B5EF4-FFF2-40B4-BE49-F238E27FC236}">
                <a16:creationId xmlns:a16="http://schemas.microsoft.com/office/drawing/2014/main" id="{C7AAD5E4-4B09-4CD4-BB48-945E74BEA82A}"/>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5998" name="AutoShape 11">
          <a:extLst>
            <a:ext uri="{FF2B5EF4-FFF2-40B4-BE49-F238E27FC236}">
              <a16:creationId xmlns:a16="http://schemas.microsoft.com/office/drawing/2014/main" id="{E16B5937-BB1E-4AE5-BABC-ED477D38292D}"/>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5999" name="Group 12">
          <a:extLst>
            <a:ext uri="{FF2B5EF4-FFF2-40B4-BE49-F238E27FC236}">
              <a16:creationId xmlns:a16="http://schemas.microsoft.com/office/drawing/2014/main" id="{27577BD5-C2F9-4C55-86B6-E572528A99F3}"/>
            </a:ext>
          </a:extLst>
        </xdr:cNvPr>
        <xdr:cNvGrpSpPr>
          <a:grpSpLocks/>
        </xdr:cNvGrpSpPr>
      </xdr:nvGrpSpPr>
      <xdr:grpSpPr bwMode="auto">
        <a:xfrm>
          <a:off x="19726275" y="8905875"/>
          <a:ext cx="590550" cy="695325"/>
          <a:chOff x="1725" y="1037"/>
          <a:chExt cx="41" cy="63"/>
        </a:xfrm>
      </xdr:grpSpPr>
      <xdr:sp macro="" textlink="">
        <xdr:nvSpPr>
          <xdr:cNvPr id="116031" name="AutoShape 13">
            <a:extLst>
              <a:ext uri="{FF2B5EF4-FFF2-40B4-BE49-F238E27FC236}">
                <a16:creationId xmlns:a16="http://schemas.microsoft.com/office/drawing/2014/main" id="{BF9F1B4C-EA3E-420B-B3FB-03B7A4CF459A}"/>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032" name="AutoShape 14">
            <a:extLst>
              <a:ext uri="{FF2B5EF4-FFF2-40B4-BE49-F238E27FC236}">
                <a16:creationId xmlns:a16="http://schemas.microsoft.com/office/drawing/2014/main" id="{75B8558F-8D0E-4911-85E9-D0E3E35D1CD5}"/>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6000" name="AutoShape 15">
          <a:extLst>
            <a:ext uri="{FF2B5EF4-FFF2-40B4-BE49-F238E27FC236}">
              <a16:creationId xmlns:a16="http://schemas.microsoft.com/office/drawing/2014/main" id="{CE5A33C6-3194-49F6-A063-20ED2C43E261}"/>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6001" name="AutoShape 16">
          <a:extLst>
            <a:ext uri="{FF2B5EF4-FFF2-40B4-BE49-F238E27FC236}">
              <a16:creationId xmlns:a16="http://schemas.microsoft.com/office/drawing/2014/main" id="{62B93827-B519-4F83-B18E-1C91E2824A5E}"/>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6002" name="AutoShape 17">
          <a:extLst>
            <a:ext uri="{FF2B5EF4-FFF2-40B4-BE49-F238E27FC236}">
              <a16:creationId xmlns:a16="http://schemas.microsoft.com/office/drawing/2014/main" id="{C2B6D78A-65BD-4C3A-B2CF-CCD8F2422558}"/>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6003" name="Group 18">
          <a:extLst>
            <a:ext uri="{FF2B5EF4-FFF2-40B4-BE49-F238E27FC236}">
              <a16:creationId xmlns:a16="http://schemas.microsoft.com/office/drawing/2014/main" id="{7799A6BD-AE13-4ECB-A5F1-1DA6E0EB2AA8}"/>
            </a:ext>
          </a:extLst>
        </xdr:cNvPr>
        <xdr:cNvGrpSpPr>
          <a:grpSpLocks/>
        </xdr:cNvGrpSpPr>
      </xdr:nvGrpSpPr>
      <xdr:grpSpPr bwMode="auto">
        <a:xfrm>
          <a:off x="29660850" y="12744450"/>
          <a:ext cx="714375" cy="600075"/>
          <a:chOff x="1725" y="1037"/>
          <a:chExt cx="41" cy="63"/>
        </a:xfrm>
      </xdr:grpSpPr>
      <xdr:sp macro="" textlink="">
        <xdr:nvSpPr>
          <xdr:cNvPr id="116029" name="AutoShape 19">
            <a:extLst>
              <a:ext uri="{FF2B5EF4-FFF2-40B4-BE49-F238E27FC236}">
                <a16:creationId xmlns:a16="http://schemas.microsoft.com/office/drawing/2014/main" id="{2D1485E7-3215-445F-8199-88D7707EEA6E}"/>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030" name="AutoShape 20">
            <a:extLst>
              <a:ext uri="{FF2B5EF4-FFF2-40B4-BE49-F238E27FC236}">
                <a16:creationId xmlns:a16="http://schemas.microsoft.com/office/drawing/2014/main" id="{20560D94-6A3E-4370-AE39-4674CE735ACC}"/>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6004" name="AutoShape 21">
          <a:extLst>
            <a:ext uri="{FF2B5EF4-FFF2-40B4-BE49-F238E27FC236}">
              <a16:creationId xmlns:a16="http://schemas.microsoft.com/office/drawing/2014/main" id="{CEA2BB4E-F093-421E-A973-32E6C4AD236F}"/>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6005" name="AutoShape 22">
          <a:extLst>
            <a:ext uri="{FF2B5EF4-FFF2-40B4-BE49-F238E27FC236}">
              <a16:creationId xmlns:a16="http://schemas.microsoft.com/office/drawing/2014/main" id="{62AB7417-472D-4EE8-8C8B-8541DD96E1E8}"/>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6006" name="AutoShape 23">
          <a:extLst>
            <a:ext uri="{FF2B5EF4-FFF2-40B4-BE49-F238E27FC236}">
              <a16:creationId xmlns:a16="http://schemas.microsoft.com/office/drawing/2014/main" id="{E83A641E-4AE4-4D03-8B21-ADF823CA49C2}"/>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6007" name="AutoShape 24">
          <a:extLst>
            <a:ext uri="{FF2B5EF4-FFF2-40B4-BE49-F238E27FC236}">
              <a16:creationId xmlns:a16="http://schemas.microsoft.com/office/drawing/2014/main" id="{DC1E9451-23BC-4D3F-BE80-8B703EA26AF3}"/>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6008" name="AutoShape 25">
          <a:extLst>
            <a:ext uri="{FF2B5EF4-FFF2-40B4-BE49-F238E27FC236}">
              <a16:creationId xmlns:a16="http://schemas.microsoft.com/office/drawing/2014/main" id="{2D28DCA6-E103-46E2-AD71-D5F9E5A7F8F5}"/>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6009" name="AutoShape 26">
          <a:extLst>
            <a:ext uri="{FF2B5EF4-FFF2-40B4-BE49-F238E27FC236}">
              <a16:creationId xmlns:a16="http://schemas.microsoft.com/office/drawing/2014/main" id="{692BBD14-8859-4749-99BE-BF868B332CAA}"/>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6010" name="AutoShape 27">
          <a:extLst>
            <a:ext uri="{FF2B5EF4-FFF2-40B4-BE49-F238E27FC236}">
              <a16:creationId xmlns:a16="http://schemas.microsoft.com/office/drawing/2014/main" id="{AE2FEF87-268F-48FC-8098-17AF6BE82E85}"/>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6011" name="AutoShape 28">
          <a:extLst>
            <a:ext uri="{FF2B5EF4-FFF2-40B4-BE49-F238E27FC236}">
              <a16:creationId xmlns:a16="http://schemas.microsoft.com/office/drawing/2014/main" id="{AA38DDFD-2483-4186-8B55-12FE93A51B6D}"/>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6012" name="AutoShape 29">
          <a:extLst>
            <a:ext uri="{FF2B5EF4-FFF2-40B4-BE49-F238E27FC236}">
              <a16:creationId xmlns:a16="http://schemas.microsoft.com/office/drawing/2014/main" id="{95F95B25-8552-4E41-BDCF-2B3C2F2C47BD}"/>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6013" name="AutoShape 30">
          <a:extLst>
            <a:ext uri="{FF2B5EF4-FFF2-40B4-BE49-F238E27FC236}">
              <a16:creationId xmlns:a16="http://schemas.microsoft.com/office/drawing/2014/main" id="{07F59422-3134-45E8-86BF-50289FC419D0}"/>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6014" name="AutoShape 31">
          <a:extLst>
            <a:ext uri="{FF2B5EF4-FFF2-40B4-BE49-F238E27FC236}">
              <a16:creationId xmlns:a16="http://schemas.microsoft.com/office/drawing/2014/main" id="{5A597E48-7655-43FC-9E4D-39B1DC805EA8}"/>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6015" name="AutoShape 32">
          <a:extLst>
            <a:ext uri="{FF2B5EF4-FFF2-40B4-BE49-F238E27FC236}">
              <a16:creationId xmlns:a16="http://schemas.microsoft.com/office/drawing/2014/main" id="{4904F55B-DF03-4B34-9590-69F7117731AF}"/>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6016" name="AutoShape 33">
          <a:extLst>
            <a:ext uri="{FF2B5EF4-FFF2-40B4-BE49-F238E27FC236}">
              <a16:creationId xmlns:a16="http://schemas.microsoft.com/office/drawing/2014/main" id="{818E50CA-2D8E-4382-B3D8-58D68BBAF344}"/>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6017" name="AutoShape 34" descr="縦線 (太)">
          <a:extLst>
            <a:ext uri="{FF2B5EF4-FFF2-40B4-BE49-F238E27FC236}">
              <a16:creationId xmlns:a16="http://schemas.microsoft.com/office/drawing/2014/main" id="{EC299555-83B4-4935-9C88-FC72B25DF7A9}"/>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6018" name="AutoShape 35" descr="縦線 (太)">
          <a:extLst>
            <a:ext uri="{FF2B5EF4-FFF2-40B4-BE49-F238E27FC236}">
              <a16:creationId xmlns:a16="http://schemas.microsoft.com/office/drawing/2014/main" id="{779C318F-5DDB-43D8-BB5F-6EB03497CFB9}"/>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6019" name="AutoShape 36" descr="縦線 (太)">
          <a:extLst>
            <a:ext uri="{FF2B5EF4-FFF2-40B4-BE49-F238E27FC236}">
              <a16:creationId xmlns:a16="http://schemas.microsoft.com/office/drawing/2014/main" id="{25234063-C1A4-4E3B-9D9D-4C30A9D70238}"/>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6020" name="AutoShape 37">
          <a:extLst>
            <a:ext uri="{FF2B5EF4-FFF2-40B4-BE49-F238E27FC236}">
              <a16:creationId xmlns:a16="http://schemas.microsoft.com/office/drawing/2014/main" id="{49C5DD77-D5E2-4A21-B892-46EBFAE6E6B5}"/>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6021" name="AutoShape 38">
          <a:extLst>
            <a:ext uri="{FF2B5EF4-FFF2-40B4-BE49-F238E27FC236}">
              <a16:creationId xmlns:a16="http://schemas.microsoft.com/office/drawing/2014/main" id="{823BFEA3-F14C-43E3-9653-D8CAAECCB855}"/>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6022" name="AutoShape 39">
          <a:extLst>
            <a:ext uri="{FF2B5EF4-FFF2-40B4-BE49-F238E27FC236}">
              <a16:creationId xmlns:a16="http://schemas.microsoft.com/office/drawing/2014/main" id="{D6167FF9-110C-4E9C-A23A-BD100C245136}"/>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6023" name="AutoShape 40">
          <a:extLst>
            <a:ext uri="{FF2B5EF4-FFF2-40B4-BE49-F238E27FC236}">
              <a16:creationId xmlns:a16="http://schemas.microsoft.com/office/drawing/2014/main" id="{85826C1B-3CE9-4442-AAD0-0499AF9622C5}"/>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6024" name="AutoShape 41">
          <a:extLst>
            <a:ext uri="{FF2B5EF4-FFF2-40B4-BE49-F238E27FC236}">
              <a16:creationId xmlns:a16="http://schemas.microsoft.com/office/drawing/2014/main" id="{028A5BC5-FD84-46B2-B906-8096092FFABD}"/>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6025" name="AutoShape 42" descr="縦線 (太)">
          <a:extLst>
            <a:ext uri="{FF2B5EF4-FFF2-40B4-BE49-F238E27FC236}">
              <a16:creationId xmlns:a16="http://schemas.microsoft.com/office/drawing/2014/main" id="{0ED60F1A-A119-4C71-9612-66E59FF2B5A9}"/>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6026" name="Group 43">
          <a:extLst>
            <a:ext uri="{FF2B5EF4-FFF2-40B4-BE49-F238E27FC236}">
              <a16:creationId xmlns:a16="http://schemas.microsoft.com/office/drawing/2014/main" id="{4C650FE2-E1F0-4D2E-96AA-F3AC903F60D8}"/>
            </a:ext>
          </a:extLst>
        </xdr:cNvPr>
        <xdr:cNvGrpSpPr>
          <a:grpSpLocks/>
        </xdr:cNvGrpSpPr>
      </xdr:nvGrpSpPr>
      <xdr:grpSpPr bwMode="auto">
        <a:xfrm>
          <a:off x="12715875" y="5991225"/>
          <a:ext cx="485775" cy="600075"/>
          <a:chOff x="1725" y="1037"/>
          <a:chExt cx="41" cy="63"/>
        </a:xfrm>
      </xdr:grpSpPr>
      <xdr:sp macro="" textlink="">
        <xdr:nvSpPr>
          <xdr:cNvPr id="116027" name="AutoShape 44">
            <a:extLst>
              <a:ext uri="{FF2B5EF4-FFF2-40B4-BE49-F238E27FC236}">
                <a16:creationId xmlns:a16="http://schemas.microsoft.com/office/drawing/2014/main" id="{0C60F60C-AFA2-4CBA-A254-A83B4010CE7F}"/>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028" name="AutoShape 45">
            <a:extLst>
              <a:ext uri="{FF2B5EF4-FFF2-40B4-BE49-F238E27FC236}">
                <a16:creationId xmlns:a16="http://schemas.microsoft.com/office/drawing/2014/main" id="{0E9C90BE-EBD4-40FF-ABC2-4193D02FBC4A}"/>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17018" name="Group 1">
          <a:extLst>
            <a:ext uri="{FF2B5EF4-FFF2-40B4-BE49-F238E27FC236}">
              <a16:creationId xmlns:a16="http://schemas.microsoft.com/office/drawing/2014/main" id="{BD74E760-74BC-47CE-8EFB-BBF006703664}"/>
            </a:ext>
          </a:extLst>
        </xdr:cNvPr>
        <xdr:cNvGrpSpPr>
          <a:grpSpLocks/>
        </xdr:cNvGrpSpPr>
      </xdr:nvGrpSpPr>
      <xdr:grpSpPr bwMode="auto">
        <a:xfrm>
          <a:off x="4714875" y="2743200"/>
          <a:ext cx="542925" cy="571500"/>
          <a:chOff x="425" y="352"/>
          <a:chExt cx="42" cy="65"/>
        </a:xfrm>
      </xdr:grpSpPr>
      <xdr:sp macro="" textlink="">
        <xdr:nvSpPr>
          <xdr:cNvPr id="117061" name="AutoShape 2">
            <a:extLst>
              <a:ext uri="{FF2B5EF4-FFF2-40B4-BE49-F238E27FC236}">
                <a16:creationId xmlns:a16="http://schemas.microsoft.com/office/drawing/2014/main" id="{1EDF3405-0721-4D29-8EDD-B3EAA5B2899E}"/>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7062" name="AutoShape 3">
            <a:extLst>
              <a:ext uri="{FF2B5EF4-FFF2-40B4-BE49-F238E27FC236}">
                <a16:creationId xmlns:a16="http://schemas.microsoft.com/office/drawing/2014/main" id="{F7E90922-1F57-4D31-AE94-E94D8F70EEA7}"/>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17019" name="Group 4">
          <a:extLst>
            <a:ext uri="{FF2B5EF4-FFF2-40B4-BE49-F238E27FC236}">
              <a16:creationId xmlns:a16="http://schemas.microsoft.com/office/drawing/2014/main" id="{FA8A7FE5-4789-43AD-B5D8-1A59CB267B3C}"/>
            </a:ext>
          </a:extLst>
        </xdr:cNvPr>
        <xdr:cNvGrpSpPr>
          <a:grpSpLocks/>
        </xdr:cNvGrpSpPr>
      </xdr:nvGrpSpPr>
      <xdr:grpSpPr bwMode="auto">
        <a:xfrm>
          <a:off x="8982075" y="4743450"/>
          <a:ext cx="1047750" cy="285750"/>
          <a:chOff x="789" y="601"/>
          <a:chExt cx="59" cy="38"/>
        </a:xfrm>
      </xdr:grpSpPr>
      <xdr:sp macro="" textlink="">
        <xdr:nvSpPr>
          <xdr:cNvPr id="117059" name="AutoShape 5">
            <a:extLst>
              <a:ext uri="{FF2B5EF4-FFF2-40B4-BE49-F238E27FC236}">
                <a16:creationId xmlns:a16="http://schemas.microsoft.com/office/drawing/2014/main" id="{C69BE1B5-34E6-4A5C-9CE2-118D5DF60DF4}"/>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7060" name="AutoShape 6">
            <a:extLst>
              <a:ext uri="{FF2B5EF4-FFF2-40B4-BE49-F238E27FC236}">
                <a16:creationId xmlns:a16="http://schemas.microsoft.com/office/drawing/2014/main" id="{77E1B7B0-36CF-47CF-B561-17E4B8E53D0E}"/>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17020" name="AutoShape 7">
          <a:extLst>
            <a:ext uri="{FF2B5EF4-FFF2-40B4-BE49-F238E27FC236}">
              <a16:creationId xmlns:a16="http://schemas.microsoft.com/office/drawing/2014/main" id="{7D03DDB1-1911-4083-A5CB-991E9F1B386D}"/>
            </a:ext>
          </a:extLst>
        </xdr:cNvPr>
        <xdr:cNvSpPr>
          <a:spLocks noChangeArrowheads="1"/>
        </xdr:cNvSpPr>
      </xdr:nvSpPr>
      <xdr:spPr bwMode="auto">
        <a:xfrm flipH="1" flipV="1">
          <a:off x="11134725" y="54387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17021" name="Group 8">
          <a:extLst>
            <a:ext uri="{FF2B5EF4-FFF2-40B4-BE49-F238E27FC236}">
              <a16:creationId xmlns:a16="http://schemas.microsoft.com/office/drawing/2014/main" id="{4EADFD06-4557-4101-BE30-DCB4C6C0E6C3}"/>
            </a:ext>
          </a:extLst>
        </xdr:cNvPr>
        <xdr:cNvGrpSpPr>
          <a:grpSpLocks/>
        </xdr:cNvGrpSpPr>
      </xdr:nvGrpSpPr>
      <xdr:grpSpPr bwMode="auto">
        <a:xfrm>
          <a:off x="23688675" y="10315575"/>
          <a:ext cx="390525" cy="714375"/>
          <a:chOff x="1725" y="1037"/>
          <a:chExt cx="41" cy="63"/>
        </a:xfrm>
      </xdr:grpSpPr>
      <xdr:sp macro="" textlink="">
        <xdr:nvSpPr>
          <xdr:cNvPr id="117057" name="AutoShape 9">
            <a:extLst>
              <a:ext uri="{FF2B5EF4-FFF2-40B4-BE49-F238E27FC236}">
                <a16:creationId xmlns:a16="http://schemas.microsoft.com/office/drawing/2014/main" id="{7E38021C-E0A8-47E2-8815-FC4EE2F1BF9A}"/>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7058" name="AutoShape 10">
            <a:extLst>
              <a:ext uri="{FF2B5EF4-FFF2-40B4-BE49-F238E27FC236}">
                <a16:creationId xmlns:a16="http://schemas.microsoft.com/office/drawing/2014/main" id="{CF054894-173E-49FD-855F-63404D9648F4}"/>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17022" name="AutoShape 11">
          <a:extLst>
            <a:ext uri="{FF2B5EF4-FFF2-40B4-BE49-F238E27FC236}">
              <a16:creationId xmlns:a16="http://schemas.microsoft.com/office/drawing/2014/main" id="{C68CC1DB-F394-4E4B-9AC8-E28EE9ADBCAA}"/>
            </a:ext>
          </a:extLst>
        </xdr:cNvPr>
        <xdr:cNvSpPr>
          <a:spLocks noChangeArrowheads="1"/>
        </xdr:cNvSpPr>
      </xdr:nvSpPr>
      <xdr:spPr bwMode="auto">
        <a:xfrm flipH="1" flipV="1">
          <a:off x="16602075" y="7600950"/>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17023" name="Group 12">
          <a:extLst>
            <a:ext uri="{FF2B5EF4-FFF2-40B4-BE49-F238E27FC236}">
              <a16:creationId xmlns:a16="http://schemas.microsoft.com/office/drawing/2014/main" id="{B1909335-ED13-4893-A34E-12CFC7A65815}"/>
            </a:ext>
          </a:extLst>
        </xdr:cNvPr>
        <xdr:cNvGrpSpPr>
          <a:grpSpLocks/>
        </xdr:cNvGrpSpPr>
      </xdr:nvGrpSpPr>
      <xdr:grpSpPr bwMode="auto">
        <a:xfrm>
          <a:off x="19726275" y="8905875"/>
          <a:ext cx="590550" cy="695325"/>
          <a:chOff x="1725" y="1037"/>
          <a:chExt cx="41" cy="63"/>
        </a:xfrm>
      </xdr:grpSpPr>
      <xdr:sp macro="" textlink="">
        <xdr:nvSpPr>
          <xdr:cNvPr id="117055" name="AutoShape 13">
            <a:extLst>
              <a:ext uri="{FF2B5EF4-FFF2-40B4-BE49-F238E27FC236}">
                <a16:creationId xmlns:a16="http://schemas.microsoft.com/office/drawing/2014/main" id="{41A230DC-8AD3-44B3-AE82-8AD6AC9896B9}"/>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7056" name="AutoShape 14">
            <a:extLst>
              <a:ext uri="{FF2B5EF4-FFF2-40B4-BE49-F238E27FC236}">
                <a16:creationId xmlns:a16="http://schemas.microsoft.com/office/drawing/2014/main" id="{4F1C70BB-DAE7-4DE1-B5D8-282026BEFABD}"/>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17024" name="AutoShape 15">
          <a:extLst>
            <a:ext uri="{FF2B5EF4-FFF2-40B4-BE49-F238E27FC236}">
              <a16:creationId xmlns:a16="http://schemas.microsoft.com/office/drawing/2014/main" id="{A5B89CA5-AB2A-429B-9A3F-C9A90D513AD3}"/>
            </a:ext>
          </a:extLst>
        </xdr:cNvPr>
        <xdr:cNvSpPr>
          <a:spLocks noChangeArrowheads="1"/>
        </xdr:cNvSpPr>
      </xdr:nvSpPr>
      <xdr:spPr bwMode="auto">
        <a:xfrm flipV="1">
          <a:off x="23841075" y="45815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17025" name="AutoShape 16">
          <a:extLst>
            <a:ext uri="{FF2B5EF4-FFF2-40B4-BE49-F238E27FC236}">
              <a16:creationId xmlns:a16="http://schemas.microsoft.com/office/drawing/2014/main" id="{DCAD3D10-9629-477D-99A4-6F45E5DF761E}"/>
            </a:ext>
          </a:extLst>
        </xdr:cNvPr>
        <xdr:cNvSpPr>
          <a:spLocks noChangeArrowheads="1"/>
        </xdr:cNvSpPr>
      </xdr:nvSpPr>
      <xdr:spPr bwMode="auto">
        <a:xfrm flipH="1">
          <a:off x="7115175" y="3771900"/>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17026" name="AutoShape 17">
          <a:extLst>
            <a:ext uri="{FF2B5EF4-FFF2-40B4-BE49-F238E27FC236}">
              <a16:creationId xmlns:a16="http://schemas.microsoft.com/office/drawing/2014/main" id="{9FC83B57-ACB8-426B-BCD1-BEA84AFB89FF}"/>
            </a:ext>
          </a:extLst>
        </xdr:cNvPr>
        <xdr:cNvSpPr>
          <a:spLocks noChangeArrowheads="1"/>
        </xdr:cNvSpPr>
      </xdr:nvSpPr>
      <xdr:spPr bwMode="auto">
        <a:xfrm rot="16200000" flipV="1">
          <a:off x="20359687" y="364331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17027" name="Group 18">
          <a:extLst>
            <a:ext uri="{FF2B5EF4-FFF2-40B4-BE49-F238E27FC236}">
              <a16:creationId xmlns:a16="http://schemas.microsoft.com/office/drawing/2014/main" id="{CA2C9B2B-5F50-4CFB-A6FD-407A06921086}"/>
            </a:ext>
          </a:extLst>
        </xdr:cNvPr>
        <xdr:cNvGrpSpPr>
          <a:grpSpLocks/>
        </xdr:cNvGrpSpPr>
      </xdr:nvGrpSpPr>
      <xdr:grpSpPr bwMode="auto">
        <a:xfrm>
          <a:off x="29660850" y="12744450"/>
          <a:ext cx="714375" cy="600075"/>
          <a:chOff x="1725" y="1037"/>
          <a:chExt cx="41" cy="63"/>
        </a:xfrm>
      </xdr:grpSpPr>
      <xdr:sp macro="" textlink="">
        <xdr:nvSpPr>
          <xdr:cNvPr id="117053" name="AutoShape 19">
            <a:extLst>
              <a:ext uri="{FF2B5EF4-FFF2-40B4-BE49-F238E27FC236}">
                <a16:creationId xmlns:a16="http://schemas.microsoft.com/office/drawing/2014/main" id="{4FCB5A8E-36B5-4066-A2E0-51A414634122}"/>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7054" name="AutoShape 20">
            <a:extLst>
              <a:ext uri="{FF2B5EF4-FFF2-40B4-BE49-F238E27FC236}">
                <a16:creationId xmlns:a16="http://schemas.microsoft.com/office/drawing/2014/main" id="{5B039405-CAEF-4A0B-9F54-89DDA52FC285}"/>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17028" name="AutoShape 21">
          <a:extLst>
            <a:ext uri="{FF2B5EF4-FFF2-40B4-BE49-F238E27FC236}">
              <a16:creationId xmlns:a16="http://schemas.microsoft.com/office/drawing/2014/main" id="{E63F835D-4C11-42FD-862C-522B571B0C51}"/>
            </a:ext>
          </a:extLst>
        </xdr:cNvPr>
        <xdr:cNvSpPr>
          <a:spLocks noChangeArrowheads="1"/>
        </xdr:cNvSpPr>
      </xdr:nvSpPr>
      <xdr:spPr bwMode="auto">
        <a:xfrm flipH="1" flipV="1">
          <a:off x="25860375" y="1144905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17029" name="AutoShape 22">
          <a:extLst>
            <a:ext uri="{FF2B5EF4-FFF2-40B4-BE49-F238E27FC236}">
              <a16:creationId xmlns:a16="http://schemas.microsoft.com/office/drawing/2014/main" id="{D966CF25-451D-442C-8F8A-A0091D2B8CEE}"/>
            </a:ext>
          </a:extLst>
        </xdr:cNvPr>
        <xdr:cNvSpPr>
          <a:spLocks noChangeArrowheads="1"/>
        </xdr:cNvSpPr>
      </xdr:nvSpPr>
      <xdr:spPr bwMode="auto">
        <a:xfrm flipH="1">
          <a:off x="26755725" y="11753850"/>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17030" name="AutoShape 23">
          <a:extLst>
            <a:ext uri="{FF2B5EF4-FFF2-40B4-BE49-F238E27FC236}">
              <a16:creationId xmlns:a16="http://schemas.microsoft.com/office/drawing/2014/main" id="{C99261FB-4CE2-42F2-8115-7094FB06C1D6}"/>
            </a:ext>
          </a:extLst>
        </xdr:cNvPr>
        <xdr:cNvSpPr>
          <a:spLocks noChangeArrowheads="1"/>
        </xdr:cNvSpPr>
      </xdr:nvSpPr>
      <xdr:spPr bwMode="auto">
        <a:xfrm rot="16200000" flipV="1">
          <a:off x="26922412" y="441483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17031" name="AutoShape 24">
          <a:extLst>
            <a:ext uri="{FF2B5EF4-FFF2-40B4-BE49-F238E27FC236}">
              <a16:creationId xmlns:a16="http://schemas.microsoft.com/office/drawing/2014/main" id="{EA3E16F4-4F4B-4576-A605-C75852B4140B}"/>
            </a:ext>
          </a:extLst>
        </xdr:cNvPr>
        <xdr:cNvSpPr>
          <a:spLocks noChangeArrowheads="1"/>
        </xdr:cNvSpPr>
      </xdr:nvSpPr>
      <xdr:spPr bwMode="auto">
        <a:xfrm flipV="1">
          <a:off x="26812875" y="2809875"/>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17032" name="AutoShape 25">
          <a:extLst>
            <a:ext uri="{FF2B5EF4-FFF2-40B4-BE49-F238E27FC236}">
              <a16:creationId xmlns:a16="http://schemas.microsoft.com/office/drawing/2014/main" id="{3567701B-62F6-48EC-84DC-5C1AF17BA356}"/>
            </a:ext>
          </a:extLst>
        </xdr:cNvPr>
        <xdr:cNvSpPr>
          <a:spLocks noChangeArrowheads="1"/>
        </xdr:cNvSpPr>
      </xdr:nvSpPr>
      <xdr:spPr bwMode="auto">
        <a:xfrm rot="16200000" flipV="1">
          <a:off x="30027562" y="7405688"/>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17033" name="AutoShape 26">
          <a:extLst>
            <a:ext uri="{FF2B5EF4-FFF2-40B4-BE49-F238E27FC236}">
              <a16:creationId xmlns:a16="http://schemas.microsoft.com/office/drawing/2014/main" id="{4EF04580-016D-41C9-BA21-47260980E408}"/>
            </a:ext>
          </a:extLst>
        </xdr:cNvPr>
        <xdr:cNvSpPr>
          <a:spLocks noChangeArrowheads="1"/>
        </xdr:cNvSpPr>
      </xdr:nvSpPr>
      <xdr:spPr bwMode="auto">
        <a:xfrm rot="16200000" flipV="1">
          <a:off x="30027562" y="5119688"/>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17034" name="AutoShape 27">
          <a:extLst>
            <a:ext uri="{FF2B5EF4-FFF2-40B4-BE49-F238E27FC236}">
              <a16:creationId xmlns:a16="http://schemas.microsoft.com/office/drawing/2014/main" id="{94636C1D-8972-4413-8035-71617640CB2E}"/>
            </a:ext>
          </a:extLst>
        </xdr:cNvPr>
        <xdr:cNvSpPr>
          <a:spLocks noChangeArrowheads="1"/>
        </xdr:cNvSpPr>
      </xdr:nvSpPr>
      <xdr:spPr bwMode="auto">
        <a:xfrm rot="16200000" flipV="1">
          <a:off x="29989463" y="11196637"/>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17035" name="AutoShape 28">
          <a:extLst>
            <a:ext uri="{FF2B5EF4-FFF2-40B4-BE49-F238E27FC236}">
              <a16:creationId xmlns:a16="http://schemas.microsoft.com/office/drawing/2014/main" id="{F99D7421-F5D7-42A8-BE97-51F07113094B}"/>
            </a:ext>
          </a:extLst>
        </xdr:cNvPr>
        <xdr:cNvSpPr>
          <a:spLocks noChangeArrowheads="1"/>
        </xdr:cNvSpPr>
      </xdr:nvSpPr>
      <xdr:spPr bwMode="auto">
        <a:xfrm rot="5400000" flipH="1" flipV="1">
          <a:off x="26893837" y="12730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17036" name="AutoShape 29">
          <a:extLst>
            <a:ext uri="{FF2B5EF4-FFF2-40B4-BE49-F238E27FC236}">
              <a16:creationId xmlns:a16="http://schemas.microsoft.com/office/drawing/2014/main" id="{866E0586-E4BE-42C3-8389-F315F5B4D67F}"/>
            </a:ext>
          </a:extLst>
        </xdr:cNvPr>
        <xdr:cNvSpPr>
          <a:spLocks noChangeArrowheads="1"/>
        </xdr:cNvSpPr>
      </xdr:nvSpPr>
      <xdr:spPr bwMode="auto">
        <a:xfrm rot="5400000" flipH="1" flipV="1">
          <a:off x="7196137" y="45672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17037" name="AutoShape 30">
          <a:extLst>
            <a:ext uri="{FF2B5EF4-FFF2-40B4-BE49-F238E27FC236}">
              <a16:creationId xmlns:a16="http://schemas.microsoft.com/office/drawing/2014/main" id="{AFEF8530-042F-4B06-8FA9-147B265C1837}"/>
            </a:ext>
          </a:extLst>
        </xdr:cNvPr>
        <xdr:cNvSpPr>
          <a:spLocks noChangeArrowheads="1"/>
        </xdr:cNvSpPr>
      </xdr:nvSpPr>
      <xdr:spPr bwMode="auto">
        <a:xfrm rot="10800000" flipV="1">
          <a:off x="12963525" y="746760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17038" name="AutoShape 31">
          <a:extLst>
            <a:ext uri="{FF2B5EF4-FFF2-40B4-BE49-F238E27FC236}">
              <a16:creationId xmlns:a16="http://schemas.microsoft.com/office/drawing/2014/main" id="{75119CE6-A4E4-4B4A-AB48-2F747F214000}"/>
            </a:ext>
          </a:extLst>
        </xdr:cNvPr>
        <xdr:cNvSpPr>
          <a:spLocks noChangeArrowheads="1"/>
        </xdr:cNvSpPr>
      </xdr:nvSpPr>
      <xdr:spPr bwMode="auto">
        <a:xfrm rot="5400000" flipV="1">
          <a:off x="14568487" y="8977313"/>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17039" name="AutoShape 32">
          <a:extLst>
            <a:ext uri="{FF2B5EF4-FFF2-40B4-BE49-F238E27FC236}">
              <a16:creationId xmlns:a16="http://schemas.microsoft.com/office/drawing/2014/main" id="{4D0517A6-EA0F-464B-85CE-3AE81256F243}"/>
            </a:ext>
          </a:extLst>
        </xdr:cNvPr>
        <xdr:cNvSpPr>
          <a:spLocks noChangeArrowheads="1"/>
        </xdr:cNvSpPr>
      </xdr:nvSpPr>
      <xdr:spPr bwMode="auto">
        <a:xfrm rot="10800000">
          <a:off x="3171825" y="12906375"/>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17040" name="AutoShape 33">
          <a:extLst>
            <a:ext uri="{FF2B5EF4-FFF2-40B4-BE49-F238E27FC236}">
              <a16:creationId xmlns:a16="http://schemas.microsoft.com/office/drawing/2014/main" id="{DB073F55-DE81-4B19-A53F-C5F31414FAF2}"/>
            </a:ext>
          </a:extLst>
        </xdr:cNvPr>
        <xdr:cNvSpPr>
          <a:spLocks noChangeArrowheads="1"/>
        </xdr:cNvSpPr>
      </xdr:nvSpPr>
      <xdr:spPr bwMode="auto">
        <a:xfrm rot="10800000">
          <a:off x="3171825" y="3971925"/>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17041" name="AutoShape 34" descr="縦線 (太)">
          <a:extLst>
            <a:ext uri="{FF2B5EF4-FFF2-40B4-BE49-F238E27FC236}">
              <a16:creationId xmlns:a16="http://schemas.microsoft.com/office/drawing/2014/main" id="{7FEF6FF1-B8C3-47D1-92B3-A8F3734E7763}"/>
            </a:ext>
          </a:extLst>
        </xdr:cNvPr>
        <xdr:cNvSpPr>
          <a:spLocks noChangeArrowheads="1"/>
        </xdr:cNvSpPr>
      </xdr:nvSpPr>
      <xdr:spPr bwMode="auto">
        <a:xfrm rot="16200000" flipV="1">
          <a:off x="30056137" y="2024063"/>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17042" name="AutoShape 35" descr="縦線 (太)">
          <a:extLst>
            <a:ext uri="{FF2B5EF4-FFF2-40B4-BE49-F238E27FC236}">
              <a16:creationId xmlns:a16="http://schemas.microsoft.com/office/drawing/2014/main" id="{E5510FE6-A569-4551-B2AA-0DAA41D741E7}"/>
            </a:ext>
          </a:extLst>
        </xdr:cNvPr>
        <xdr:cNvSpPr>
          <a:spLocks noChangeArrowheads="1"/>
        </xdr:cNvSpPr>
      </xdr:nvSpPr>
      <xdr:spPr bwMode="auto">
        <a:xfrm rot="16200000" flipV="1">
          <a:off x="25365075" y="2152650"/>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17043" name="AutoShape 36" descr="縦線 (太)">
          <a:extLst>
            <a:ext uri="{FF2B5EF4-FFF2-40B4-BE49-F238E27FC236}">
              <a16:creationId xmlns:a16="http://schemas.microsoft.com/office/drawing/2014/main" id="{42A82F6F-DE5D-4F89-A176-1F8EA844C37F}"/>
            </a:ext>
          </a:extLst>
        </xdr:cNvPr>
        <xdr:cNvSpPr>
          <a:spLocks noChangeArrowheads="1"/>
        </xdr:cNvSpPr>
      </xdr:nvSpPr>
      <xdr:spPr bwMode="auto">
        <a:xfrm rot="16200000" flipV="1">
          <a:off x="9253538" y="1938337"/>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17044" name="AutoShape 37">
          <a:extLst>
            <a:ext uri="{FF2B5EF4-FFF2-40B4-BE49-F238E27FC236}">
              <a16:creationId xmlns:a16="http://schemas.microsoft.com/office/drawing/2014/main" id="{1F30EC67-5FB9-4F68-9222-E357FA08C7E7}"/>
            </a:ext>
          </a:extLst>
        </xdr:cNvPr>
        <xdr:cNvSpPr>
          <a:spLocks noChangeArrowheads="1"/>
        </xdr:cNvSpPr>
      </xdr:nvSpPr>
      <xdr:spPr bwMode="auto">
        <a:xfrm rot="10800000">
          <a:off x="7143750" y="2657475"/>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17045" name="AutoShape 38">
          <a:extLst>
            <a:ext uri="{FF2B5EF4-FFF2-40B4-BE49-F238E27FC236}">
              <a16:creationId xmlns:a16="http://schemas.microsoft.com/office/drawing/2014/main" id="{E1C5F633-D2D8-4AA1-9288-D68083404D11}"/>
            </a:ext>
          </a:extLst>
        </xdr:cNvPr>
        <xdr:cNvSpPr>
          <a:spLocks noChangeArrowheads="1"/>
        </xdr:cNvSpPr>
      </xdr:nvSpPr>
      <xdr:spPr bwMode="auto">
        <a:xfrm rot="16200000" flipV="1">
          <a:off x="22783800" y="7486650"/>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17046" name="AutoShape 39">
          <a:extLst>
            <a:ext uri="{FF2B5EF4-FFF2-40B4-BE49-F238E27FC236}">
              <a16:creationId xmlns:a16="http://schemas.microsoft.com/office/drawing/2014/main" id="{F6C089D5-E2A7-41F6-9EC9-F0222CB61473}"/>
            </a:ext>
          </a:extLst>
        </xdr:cNvPr>
        <xdr:cNvSpPr>
          <a:spLocks noChangeArrowheads="1"/>
        </xdr:cNvSpPr>
      </xdr:nvSpPr>
      <xdr:spPr bwMode="auto">
        <a:xfrm rot="16200000" flipV="1">
          <a:off x="15706725" y="5248275"/>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17047" name="AutoShape 40">
          <a:extLst>
            <a:ext uri="{FF2B5EF4-FFF2-40B4-BE49-F238E27FC236}">
              <a16:creationId xmlns:a16="http://schemas.microsoft.com/office/drawing/2014/main" id="{B4E854C3-92D5-4D7A-BCD2-41F73FFF8659}"/>
            </a:ext>
          </a:extLst>
        </xdr:cNvPr>
        <xdr:cNvSpPr>
          <a:spLocks noChangeArrowheads="1"/>
        </xdr:cNvSpPr>
      </xdr:nvSpPr>
      <xdr:spPr bwMode="auto">
        <a:xfrm rot="5400000" flipH="1" flipV="1">
          <a:off x="862013" y="509587"/>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17048" name="AutoShape 41">
          <a:extLst>
            <a:ext uri="{FF2B5EF4-FFF2-40B4-BE49-F238E27FC236}">
              <a16:creationId xmlns:a16="http://schemas.microsoft.com/office/drawing/2014/main" id="{D9205664-2FDE-48B5-B1C1-90F85057E763}"/>
            </a:ext>
          </a:extLst>
        </xdr:cNvPr>
        <xdr:cNvSpPr>
          <a:spLocks noChangeArrowheads="1"/>
        </xdr:cNvSpPr>
      </xdr:nvSpPr>
      <xdr:spPr bwMode="auto">
        <a:xfrm rot="-5400000">
          <a:off x="804863" y="842962"/>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17049" name="AutoShape 42" descr="縦線 (太)">
          <a:extLst>
            <a:ext uri="{FF2B5EF4-FFF2-40B4-BE49-F238E27FC236}">
              <a16:creationId xmlns:a16="http://schemas.microsoft.com/office/drawing/2014/main" id="{7E11434F-DA95-4104-A6B9-153CB5F2AB27}"/>
            </a:ext>
          </a:extLst>
        </xdr:cNvPr>
        <xdr:cNvSpPr>
          <a:spLocks noChangeArrowheads="1"/>
        </xdr:cNvSpPr>
      </xdr:nvSpPr>
      <xdr:spPr bwMode="auto">
        <a:xfrm rot="5400000" flipH="1" flipV="1">
          <a:off x="842963" y="671512"/>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17050" name="Group 43">
          <a:extLst>
            <a:ext uri="{FF2B5EF4-FFF2-40B4-BE49-F238E27FC236}">
              <a16:creationId xmlns:a16="http://schemas.microsoft.com/office/drawing/2014/main" id="{F214A5B8-BEF0-4455-A282-983F7E69DD89}"/>
            </a:ext>
          </a:extLst>
        </xdr:cNvPr>
        <xdr:cNvGrpSpPr>
          <a:grpSpLocks/>
        </xdr:cNvGrpSpPr>
      </xdr:nvGrpSpPr>
      <xdr:grpSpPr bwMode="auto">
        <a:xfrm>
          <a:off x="12715875" y="5991225"/>
          <a:ext cx="485775" cy="600075"/>
          <a:chOff x="1725" y="1037"/>
          <a:chExt cx="41" cy="63"/>
        </a:xfrm>
      </xdr:grpSpPr>
      <xdr:sp macro="" textlink="">
        <xdr:nvSpPr>
          <xdr:cNvPr id="117051" name="AutoShape 44">
            <a:extLst>
              <a:ext uri="{FF2B5EF4-FFF2-40B4-BE49-F238E27FC236}">
                <a16:creationId xmlns:a16="http://schemas.microsoft.com/office/drawing/2014/main" id="{DD4329E8-E14B-4D0E-97A1-7F1FB35DF709}"/>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7052" name="AutoShape 45">
            <a:extLst>
              <a:ext uri="{FF2B5EF4-FFF2-40B4-BE49-F238E27FC236}">
                <a16:creationId xmlns:a16="http://schemas.microsoft.com/office/drawing/2014/main" id="{5E380FEC-4F18-4A7E-B27F-88D1918A2135}"/>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285750</xdr:colOff>
      <xdr:row>10</xdr:row>
      <xdr:rowOff>0</xdr:rowOff>
    </xdr:from>
    <xdr:to>
      <xdr:col>11</xdr:col>
      <xdr:colOff>95250</xdr:colOff>
      <xdr:row>12</xdr:row>
      <xdr:rowOff>0</xdr:rowOff>
    </xdr:to>
    <xdr:grpSp>
      <xdr:nvGrpSpPr>
        <xdr:cNvPr id="109962" name="Group 1">
          <a:extLst>
            <a:ext uri="{FF2B5EF4-FFF2-40B4-BE49-F238E27FC236}">
              <a16:creationId xmlns:a16="http://schemas.microsoft.com/office/drawing/2014/main" id="{EB0E71AD-3CA6-4F7D-8821-C51F1600D805}"/>
            </a:ext>
          </a:extLst>
        </xdr:cNvPr>
        <xdr:cNvGrpSpPr>
          <a:grpSpLocks/>
        </xdr:cNvGrpSpPr>
      </xdr:nvGrpSpPr>
      <xdr:grpSpPr bwMode="auto">
        <a:xfrm>
          <a:off x="4714875" y="2743200"/>
          <a:ext cx="542925" cy="571500"/>
          <a:chOff x="425" y="352"/>
          <a:chExt cx="42" cy="65"/>
        </a:xfrm>
      </xdr:grpSpPr>
      <xdr:sp macro="" textlink="">
        <xdr:nvSpPr>
          <xdr:cNvPr id="110005" name="AutoShape 2">
            <a:extLst>
              <a:ext uri="{FF2B5EF4-FFF2-40B4-BE49-F238E27FC236}">
                <a16:creationId xmlns:a16="http://schemas.microsoft.com/office/drawing/2014/main" id="{4807930F-C2C2-4F72-994D-7AF30275EFDF}"/>
              </a:ext>
            </a:extLst>
          </xdr:cNvPr>
          <xdr:cNvSpPr>
            <a:spLocks noChangeArrowheads="1"/>
          </xdr:cNvSpPr>
        </xdr:nvSpPr>
        <xdr:spPr bwMode="auto">
          <a:xfrm flipV="1">
            <a:off x="442" y="352"/>
            <a:ext cx="25" cy="58"/>
          </a:xfrm>
          <a:prstGeom prst="downArrow">
            <a:avLst>
              <a:gd name="adj1" fmla="val 52000"/>
              <a:gd name="adj2" fmla="val 44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0006" name="AutoShape 3">
            <a:extLst>
              <a:ext uri="{FF2B5EF4-FFF2-40B4-BE49-F238E27FC236}">
                <a16:creationId xmlns:a16="http://schemas.microsoft.com/office/drawing/2014/main" id="{99E93388-1BA9-4F0D-BE0F-109C38D2993F}"/>
              </a:ext>
            </a:extLst>
          </xdr:cNvPr>
          <xdr:cNvSpPr>
            <a:spLocks noChangeArrowheads="1"/>
          </xdr:cNvSpPr>
        </xdr:nvSpPr>
        <xdr:spPr bwMode="auto">
          <a:xfrm flipV="1">
            <a:off x="425" y="379"/>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16</xdr:col>
      <xdr:colOff>142875</xdr:colOff>
      <xdr:row>17</xdr:row>
      <xdr:rowOff>0</xdr:rowOff>
    </xdr:from>
    <xdr:to>
      <xdr:col>17</xdr:col>
      <xdr:colOff>504825</xdr:colOff>
      <xdr:row>18</xdr:row>
      <xdr:rowOff>0</xdr:rowOff>
    </xdr:to>
    <xdr:grpSp>
      <xdr:nvGrpSpPr>
        <xdr:cNvPr id="109963" name="Group 4">
          <a:extLst>
            <a:ext uri="{FF2B5EF4-FFF2-40B4-BE49-F238E27FC236}">
              <a16:creationId xmlns:a16="http://schemas.microsoft.com/office/drawing/2014/main" id="{4C1A2361-691A-4D4C-AB08-11BF0D4522A8}"/>
            </a:ext>
          </a:extLst>
        </xdr:cNvPr>
        <xdr:cNvGrpSpPr>
          <a:grpSpLocks/>
        </xdr:cNvGrpSpPr>
      </xdr:nvGrpSpPr>
      <xdr:grpSpPr bwMode="auto">
        <a:xfrm>
          <a:off x="8982075" y="4743450"/>
          <a:ext cx="1047750" cy="285750"/>
          <a:chOff x="789" y="601"/>
          <a:chExt cx="59" cy="38"/>
        </a:xfrm>
      </xdr:grpSpPr>
      <xdr:sp macro="" textlink="">
        <xdr:nvSpPr>
          <xdr:cNvPr id="110003" name="AutoShape 5">
            <a:extLst>
              <a:ext uri="{FF2B5EF4-FFF2-40B4-BE49-F238E27FC236}">
                <a16:creationId xmlns:a16="http://schemas.microsoft.com/office/drawing/2014/main" id="{5096E370-489D-468D-AEE8-114E2B75377F}"/>
              </a:ext>
            </a:extLst>
          </xdr:cNvPr>
          <xdr:cNvSpPr>
            <a:spLocks noChangeArrowheads="1"/>
          </xdr:cNvSpPr>
        </xdr:nvSpPr>
        <xdr:spPr bwMode="auto">
          <a:xfrm flipH="1" flipV="1">
            <a:off x="807"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0004" name="AutoShape 6">
            <a:extLst>
              <a:ext uri="{FF2B5EF4-FFF2-40B4-BE49-F238E27FC236}">
                <a16:creationId xmlns:a16="http://schemas.microsoft.com/office/drawing/2014/main" id="{0116B1B6-3530-48EF-AE28-868140A5C535}"/>
              </a:ext>
            </a:extLst>
          </xdr:cNvPr>
          <xdr:cNvSpPr>
            <a:spLocks noChangeArrowheads="1"/>
          </xdr:cNvSpPr>
        </xdr:nvSpPr>
        <xdr:spPr bwMode="auto">
          <a:xfrm flipV="1">
            <a:off x="789" y="601"/>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19</xdr:col>
      <xdr:colOff>238125</xdr:colOff>
      <xdr:row>19</xdr:row>
      <xdr:rowOff>57150</xdr:rowOff>
    </xdr:from>
    <xdr:to>
      <xdr:col>19</xdr:col>
      <xdr:colOff>466725</xdr:colOff>
      <xdr:row>19</xdr:row>
      <xdr:rowOff>257175</xdr:rowOff>
    </xdr:to>
    <xdr:sp macro="" textlink="">
      <xdr:nvSpPr>
        <xdr:cNvPr id="109964" name="AutoShape 7">
          <a:extLst>
            <a:ext uri="{FF2B5EF4-FFF2-40B4-BE49-F238E27FC236}">
              <a16:creationId xmlns:a16="http://schemas.microsoft.com/office/drawing/2014/main" id="{0735A2FF-9E2F-4BD7-B760-DC5247BDE829}"/>
            </a:ext>
          </a:extLst>
        </xdr:cNvPr>
        <xdr:cNvSpPr>
          <a:spLocks noChangeArrowheads="1"/>
        </xdr:cNvSpPr>
      </xdr:nvSpPr>
      <xdr:spPr bwMode="auto">
        <a:xfrm flipH="1" flipV="1">
          <a:off x="11134725" y="5372100"/>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190500</xdr:colOff>
      <xdr:row>36</xdr:row>
      <xdr:rowOff>142875</xdr:rowOff>
    </xdr:from>
    <xdr:to>
      <xdr:col>37</xdr:col>
      <xdr:colOff>581025</xdr:colOff>
      <xdr:row>39</xdr:row>
      <xdr:rowOff>0</xdr:rowOff>
    </xdr:to>
    <xdr:grpSp>
      <xdr:nvGrpSpPr>
        <xdr:cNvPr id="109965" name="Group 8">
          <a:extLst>
            <a:ext uri="{FF2B5EF4-FFF2-40B4-BE49-F238E27FC236}">
              <a16:creationId xmlns:a16="http://schemas.microsoft.com/office/drawing/2014/main" id="{2FFBA3E0-0A30-4E0E-A3D4-B97D6C7A2E02}"/>
            </a:ext>
          </a:extLst>
        </xdr:cNvPr>
        <xdr:cNvGrpSpPr>
          <a:grpSpLocks/>
        </xdr:cNvGrpSpPr>
      </xdr:nvGrpSpPr>
      <xdr:grpSpPr bwMode="auto">
        <a:xfrm>
          <a:off x="23688675" y="10315575"/>
          <a:ext cx="390525" cy="714375"/>
          <a:chOff x="1725" y="1037"/>
          <a:chExt cx="41" cy="63"/>
        </a:xfrm>
      </xdr:grpSpPr>
      <xdr:sp macro="" textlink="">
        <xdr:nvSpPr>
          <xdr:cNvPr id="110001" name="AutoShape 9">
            <a:extLst>
              <a:ext uri="{FF2B5EF4-FFF2-40B4-BE49-F238E27FC236}">
                <a16:creationId xmlns:a16="http://schemas.microsoft.com/office/drawing/2014/main" id="{12FEE778-F2D1-4619-BAB5-C5F6488B564B}"/>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0002" name="AutoShape 10">
            <a:extLst>
              <a:ext uri="{FF2B5EF4-FFF2-40B4-BE49-F238E27FC236}">
                <a16:creationId xmlns:a16="http://schemas.microsoft.com/office/drawing/2014/main" id="{9A22208C-2619-4838-B629-3ABF19EF4BE5}"/>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27</xdr:col>
      <xdr:colOff>95250</xdr:colOff>
      <xdr:row>26</xdr:row>
      <xdr:rowOff>219075</xdr:rowOff>
    </xdr:from>
    <xdr:to>
      <xdr:col>27</xdr:col>
      <xdr:colOff>485775</xdr:colOff>
      <xdr:row>28</xdr:row>
      <xdr:rowOff>9525</xdr:rowOff>
    </xdr:to>
    <xdr:sp macro="" textlink="">
      <xdr:nvSpPr>
        <xdr:cNvPr id="109966" name="AutoShape 11">
          <a:extLst>
            <a:ext uri="{FF2B5EF4-FFF2-40B4-BE49-F238E27FC236}">
              <a16:creationId xmlns:a16="http://schemas.microsoft.com/office/drawing/2014/main" id="{0D2791BC-05C8-49C4-A140-C2228906261D}"/>
            </a:ext>
          </a:extLst>
        </xdr:cNvPr>
        <xdr:cNvSpPr>
          <a:spLocks noChangeArrowheads="1"/>
        </xdr:cNvSpPr>
      </xdr:nvSpPr>
      <xdr:spPr bwMode="auto">
        <a:xfrm flipH="1" flipV="1">
          <a:off x="16602075" y="7534275"/>
          <a:ext cx="3905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476250</xdr:colOff>
      <xdr:row>31</xdr:row>
      <xdr:rowOff>161925</xdr:rowOff>
    </xdr:from>
    <xdr:to>
      <xdr:col>32</xdr:col>
      <xdr:colOff>381000</xdr:colOff>
      <xdr:row>34</xdr:row>
      <xdr:rowOff>0</xdr:rowOff>
    </xdr:to>
    <xdr:grpSp>
      <xdr:nvGrpSpPr>
        <xdr:cNvPr id="109967" name="Group 12">
          <a:extLst>
            <a:ext uri="{FF2B5EF4-FFF2-40B4-BE49-F238E27FC236}">
              <a16:creationId xmlns:a16="http://schemas.microsoft.com/office/drawing/2014/main" id="{7B21B879-CF45-4AB2-AD8B-0E065E26AC36}"/>
            </a:ext>
          </a:extLst>
        </xdr:cNvPr>
        <xdr:cNvGrpSpPr>
          <a:grpSpLocks/>
        </xdr:cNvGrpSpPr>
      </xdr:nvGrpSpPr>
      <xdr:grpSpPr bwMode="auto">
        <a:xfrm>
          <a:off x="19726275" y="8905875"/>
          <a:ext cx="590550" cy="695325"/>
          <a:chOff x="1725" y="1037"/>
          <a:chExt cx="41" cy="63"/>
        </a:xfrm>
      </xdr:grpSpPr>
      <xdr:sp macro="" textlink="">
        <xdr:nvSpPr>
          <xdr:cNvPr id="109999" name="AutoShape 13">
            <a:extLst>
              <a:ext uri="{FF2B5EF4-FFF2-40B4-BE49-F238E27FC236}">
                <a16:creationId xmlns:a16="http://schemas.microsoft.com/office/drawing/2014/main" id="{F4D2F1C9-8754-4324-BDBE-FF7A3D5D7927}"/>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0000" name="AutoShape 14">
            <a:extLst>
              <a:ext uri="{FF2B5EF4-FFF2-40B4-BE49-F238E27FC236}">
                <a16:creationId xmlns:a16="http://schemas.microsoft.com/office/drawing/2014/main" id="{F2C5FA70-4DD4-450F-8ADE-AB50EFB57C37}"/>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37</xdr:col>
      <xdr:colOff>342900</xdr:colOff>
      <xdr:row>16</xdr:row>
      <xdr:rowOff>57150</xdr:rowOff>
    </xdr:from>
    <xdr:to>
      <xdr:col>37</xdr:col>
      <xdr:colOff>561975</xdr:colOff>
      <xdr:row>17</xdr:row>
      <xdr:rowOff>266700</xdr:rowOff>
    </xdr:to>
    <xdr:sp macro="" textlink="">
      <xdr:nvSpPr>
        <xdr:cNvPr id="109968" name="AutoShape 15">
          <a:extLst>
            <a:ext uri="{FF2B5EF4-FFF2-40B4-BE49-F238E27FC236}">
              <a16:creationId xmlns:a16="http://schemas.microsoft.com/office/drawing/2014/main" id="{E9D96E43-76E1-4300-83E2-A82A71EAE61E}"/>
            </a:ext>
          </a:extLst>
        </xdr:cNvPr>
        <xdr:cNvSpPr>
          <a:spLocks noChangeArrowheads="1"/>
        </xdr:cNvSpPr>
      </xdr:nvSpPr>
      <xdr:spPr bwMode="auto">
        <a:xfrm flipV="1">
          <a:off x="23841075" y="4514850"/>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466725</xdr:colOff>
      <xdr:row>13</xdr:row>
      <xdr:rowOff>104775</xdr:rowOff>
    </xdr:from>
    <xdr:to>
      <xdr:col>14</xdr:col>
      <xdr:colOff>238125</xdr:colOff>
      <xdr:row>14</xdr:row>
      <xdr:rowOff>180975</xdr:rowOff>
    </xdr:to>
    <xdr:sp macro="" textlink="">
      <xdr:nvSpPr>
        <xdr:cNvPr id="109969" name="AutoShape 16">
          <a:extLst>
            <a:ext uri="{FF2B5EF4-FFF2-40B4-BE49-F238E27FC236}">
              <a16:creationId xmlns:a16="http://schemas.microsoft.com/office/drawing/2014/main" id="{C473E770-9BFD-44A3-B295-AA88E66E9B00}"/>
            </a:ext>
          </a:extLst>
        </xdr:cNvPr>
        <xdr:cNvSpPr>
          <a:spLocks noChangeArrowheads="1"/>
        </xdr:cNvSpPr>
      </xdr:nvSpPr>
      <xdr:spPr bwMode="auto">
        <a:xfrm flipH="1">
          <a:off x="7115175" y="3705225"/>
          <a:ext cx="50482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228600</xdr:colOff>
      <xdr:row>13</xdr:row>
      <xdr:rowOff>171450</xdr:rowOff>
    </xdr:from>
    <xdr:to>
      <xdr:col>33</xdr:col>
      <xdr:colOff>114300</xdr:colOff>
      <xdr:row>14</xdr:row>
      <xdr:rowOff>104775</xdr:rowOff>
    </xdr:to>
    <xdr:sp macro="" textlink="">
      <xdr:nvSpPr>
        <xdr:cNvPr id="109970" name="AutoShape 17">
          <a:extLst>
            <a:ext uri="{FF2B5EF4-FFF2-40B4-BE49-F238E27FC236}">
              <a16:creationId xmlns:a16="http://schemas.microsoft.com/office/drawing/2014/main" id="{7E638873-3253-40C8-8CDF-336884F5F587}"/>
            </a:ext>
          </a:extLst>
        </xdr:cNvPr>
        <xdr:cNvSpPr>
          <a:spLocks noChangeArrowheads="1"/>
        </xdr:cNvSpPr>
      </xdr:nvSpPr>
      <xdr:spPr bwMode="auto">
        <a:xfrm rot="16200000" flipV="1">
          <a:off x="20359687" y="3576638"/>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200025</xdr:colOff>
      <xdr:row>45</xdr:row>
      <xdr:rowOff>0</xdr:rowOff>
    </xdr:from>
    <xdr:to>
      <xdr:col>46</xdr:col>
      <xdr:colOff>28575</xdr:colOff>
      <xdr:row>47</xdr:row>
      <xdr:rowOff>28575</xdr:rowOff>
    </xdr:to>
    <xdr:grpSp>
      <xdr:nvGrpSpPr>
        <xdr:cNvPr id="109971" name="Group 18">
          <a:extLst>
            <a:ext uri="{FF2B5EF4-FFF2-40B4-BE49-F238E27FC236}">
              <a16:creationId xmlns:a16="http://schemas.microsoft.com/office/drawing/2014/main" id="{4478F86B-3E2D-43A3-BA19-95239392FBA7}"/>
            </a:ext>
          </a:extLst>
        </xdr:cNvPr>
        <xdr:cNvGrpSpPr>
          <a:grpSpLocks/>
        </xdr:cNvGrpSpPr>
      </xdr:nvGrpSpPr>
      <xdr:grpSpPr bwMode="auto">
        <a:xfrm>
          <a:off x="29660850" y="12744450"/>
          <a:ext cx="714375" cy="600075"/>
          <a:chOff x="1725" y="1037"/>
          <a:chExt cx="41" cy="63"/>
        </a:xfrm>
      </xdr:grpSpPr>
      <xdr:sp macro="" textlink="">
        <xdr:nvSpPr>
          <xdr:cNvPr id="109997" name="AutoShape 19">
            <a:extLst>
              <a:ext uri="{FF2B5EF4-FFF2-40B4-BE49-F238E27FC236}">
                <a16:creationId xmlns:a16="http://schemas.microsoft.com/office/drawing/2014/main" id="{57702206-3BEE-48F4-AE53-7537635B25B5}"/>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9998" name="AutoShape 20">
            <a:extLst>
              <a:ext uri="{FF2B5EF4-FFF2-40B4-BE49-F238E27FC236}">
                <a16:creationId xmlns:a16="http://schemas.microsoft.com/office/drawing/2014/main" id="{E4B7984B-7873-44F7-832F-ADA1445C4C3A}"/>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40</xdr:col>
      <xdr:colOff>228600</xdr:colOff>
      <xdr:row>40</xdr:row>
      <xdr:rowOff>66675</xdr:rowOff>
    </xdr:from>
    <xdr:to>
      <xdr:col>40</xdr:col>
      <xdr:colOff>457200</xdr:colOff>
      <xdr:row>40</xdr:row>
      <xdr:rowOff>266700</xdr:rowOff>
    </xdr:to>
    <xdr:sp macro="" textlink="">
      <xdr:nvSpPr>
        <xdr:cNvPr id="109972" name="AutoShape 21">
          <a:extLst>
            <a:ext uri="{FF2B5EF4-FFF2-40B4-BE49-F238E27FC236}">
              <a16:creationId xmlns:a16="http://schemas.microsoft.com/office/drawing/2014/main" id="{86DA7A65-C4DC-47CA-8C7E-010DE424C6D1}"/>
            </a:ext>
          </a:extLst>
        </xdr:cNvPr>
        <xdr:cNvSpPr>
          <a:spLocks noChangeArrowheads="1"/>
        </xdr:cNvSpPr>
      </xdr:nvSpPr>
      <xdr:spPr bwMode="auto">
        <a:xfrm flipH="1" flipV="1">
          <a:off x="25860375" y="11382375"/>
          <a:ext cx="228600" cy="20002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438150</xdr:colOff>
      <xdr:row>41</xdr:row>
      <xdr:rowOff>85725</xdr:rowOff>
    </xdr:from>
    <xdr:to>
      <xdr:col>42</xdr:col>
      <xdr:colOff>314325</xdr:colOff>
      <xdr:row>42</xdr:row>
      <xdr:rowOff>161925</xdr:rowOff>
    </xdr:to>
    <xdr:sp macro="" textlink="">
      <xdr:nvSpPr>
        <xdr:cNvPr id="109973" name="AutoShape 22">
          <a:extLst>
            <a:ext uri="{FF2B5EF4-FFF2-40B4-BE49-F238E27FC236}">
              <a16:creationId xmlns:a16="http://schemas.microsoft.com/office/drawing/2014/main" id="{7AD60DC8-CA8B-4297-9DDB-5859BCB5CAE1}"/>
            </a:ext>
          </a:extLst>
        </xdr:cNvPr>
        <xdr:cNvSpPr>
          <a:spLocks noChangeArrowheads="1"/>
        </xdr:cNvSpPr>
      </xdr:nvSpPr>
      <xdr:spPr bwMode="auto">
        <a:xfrm flipH="1">
          <a:off x="26755725" y="11687175"/>
          <a:ext cx="561975" cy="361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381000</xdr:colOff>
      <xdr:row>16</xdr:row>
      <xdr:rowOff>114300</xdr:rowOff>
    </xdr:from>
    <xdr:to>
      <xdr:col>42</xdr:col>
      <xdr:colOff>361950</xdr:colOff>
      <xdr:row>17</xdr:row>
      <xdr:rowOff>47625</xdr:rowOff>
    </xdr:to>
    <xdr:sp macro="" textlink="">
      <xdr:nvSpPr>
        <xdr:cNvPr id="109974" name="AutoShape 23">
          <a:extLst>
            <a:ext uri="{FF2B5EF4-FFF2-40B4-BE49-F238E27FC236}">
              <a16:creationId xmlns:a16="http://schemas.microsoft.com/office/drawing/2014/main" id="{6D75E2E3-B0EF-427B-AB2B-30B9C6E17496}"/>
            </a:ext>
          </a:extLst>
        </xdr:cNvPr>
        <xdr:cNvSpPr>
          <a:spLocks noChangeArrowheads="1"/>
        </xdr:cNvSpPr>
      </xdr:nvSpPr>
      <xdr:spPr bwMode="auto">
        <a:xfrm rot="16200000" flipV="1">
          <a:off x="26922412" y="4348163"/>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495300</xdr:colOff>
      <xdr:row>9</xdr:row>
      <xdr:rowOff>323850</xdr:rowOff>
    </xdr:from>
    <xdr:to>
      <xdr:col>42</xdr:col>
      <xdr:colOff>200025</xdr:colOff>
      <xdr:row>11</xdr:row>
      <xdr:rowOff>57150</xdr:rowOff>
    </xdr:to>
    <xdr:sp macro="" textlink="">
      <xdr:nvSpPr>
        <xdr:cNvPr id="109975" name="AutoShape 24">
          <a:extLst>
            <a:ext uri="{FF2B5EF4-FFF2-40B4-BE49-F238E27FC236}">
              <a16:creationId xmlns:a16="http://schemas.microsoft.com/office/drawing/2014/main" id="{F6183602-192B-4E78-929F-791D695EC26C}"/>
            </a:ext>
          </a:extLst>
        </xdr:cNvPr>
        <xdr:cNvSpPr>
          <a:spLocks noChangeArrowheads="1"/>
        </xdr:cNvSpPr>
      </xdr:nvSpPr>
      <xdr:spPr bwMode="auto">
        <a:xfrm flipV="1">
          <a:off x="26812875" y="2743200"/>
          <a:ext cx="390525" cy="342900"/>
        </a:xfrm>
        <a:prstGeom prst="downArrow">
          <a:avLst>
            <a:gd name="adj1" fmla="val 52000"/>
            <a:gd name="adj2" fmla="val 18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27</xdr:row>
      <xdr:rowOff>38100</xdr:rowOff>
    </xdr:from>
    <xdr:to>
      <xdr:col>46</xdr:col>
      <xdr:colOff>200025</xdr:colOff>
      <xdr:row>27</xdr:row>
      <xdr:rowOff>257175</xdr:rowOff>
    </xdr:to>
    <xdr:sp macro="" textlink="">
      <xdr:nvSpPr>
        <xdr:cNvPr id="109976" name="AutoShape 25">
          <a:extLst>
            <a:ext uri="{FF2B5EF4-FFF2-40B4-BE49-F238E27FC236}">
              <a16:creationId xmlns:a16="http://schemas.microsoft.com/office/drawing/2014/main" id="{E79AF3BE-5D06-42E4-9701-C06E6807C52F}"/>
            </a:ext>
          </a:extLst>
        </xdr:cNvPr>
        <xdr:cNvSpPr>
          <a:spLocks noChangeArrowheads="1"/>
        </xdr:cNvSpPr>
      </xdr:nvSpPr>
      <xdr:spPr bwMode="auto">
        <a:xfrm rot="16200000" flipV="1">
          <a:off x="30027562" y="7339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266700</xdr:colOff>
      <xdr:row>19</xdr:row>
      <xdr:rowOff>38100</xdr:rowOff>
    </xdr:from>
    <xdr:to>
      <xdr:col>46</xdr:col>
      <xdr:colOff>200025</xdr:colOff>
      <xdr:row>19</xdr:row>
      <xdr:rowOff>257175</xdr:rowOff>
    </xdr:to>
    <xdr:sp macro="" textlink="">
      <xdr:nvSpPr>
        <xdr:cNvPr id="109977" name="AutoShape 26">
          <a:extLst>
            <a:ext uri="{FF2B5EF4-FFF2-40B4-BE49-F238E27FC236}">
              <a16:creationId xmlns:a16="http://schemas.microsoft.com/office/drawing/2014/main" id="{0696D87A-78EC-443A-BE0A-E978554B744C}"/>
            </a:ext>
          </a:extLst>
        </xdr:cNvPr>
        <xdr:cNvSpPr>
          <a:spLocks noChangeArrowheads="1"/>
        </xdr:cNvSpPr>
      </xdr:nvSpPr>
      <xdr:spPr bwMode="auto">
        <a:xfrm rot="16200000" flipV="1">
          <a:off x="30027562" y="5053013"/>
          <a:ext cx="219075" cy="819150"/>
        </a:xfrm>
        <a:prstGeom prst="downArrow">
          <a:avLst>
            <a:gd name="adj1" fmla="val 52000"/>
            <a:gd name="adj2" fmla="val 709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40</xdr:row>
      <xdr:rowOff>66675</xdr:rowOff>
    </xdr:from>
    <xdr:to>
      <xdr:col>46</xdr:col>
      <xdr:colOff>47625</xdr:colOff>
      <xdr:row>40</xdr:row>
      <xdr:rowOff>219075</xdr:rowOff>
    </xdr:to>
    <xdr:sp macro="" textlink="">
      <xdr:nvSpPr>
        <xdr:cNvPr id="109978" name="AutoShape 27">
          <a:extLst>
            <a:ext uri="{FF2B5EF4-FFF2-40B4-BE49-F238E27FC236}">
              <a16:creationId xmlns:a16="http://schemas.microsoft.com/office/drawing/2014/main" id="{96E97DA5-50C8-4E08-B116-74B29C95C668}"/>
            </a:ext>
          </a:extLst>
        </xdr:cNvPr>
        <xdr:cNvSpPr>
          <a:spLocks noChangeArrowheads="1"/>
        </xdr:cNvSpPr>
      </xdr:nvSpPr>
      <xdr:spPr bwMode="auto">
        <a:xfrm rot="16200000" flipV="1">
          <a:off x="29989463" y="11129962"/>
          <a:ext cx="152400" cy="657225"/>
        </a:xfrm>
        <a:prstGeom prst="downArrow">
          <a:avLst>
            <a:gd name="adj1" fmla="val 52000"/>
            <a:gd name="adj2" fmla="val 81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352425</xdr:colOff>
      <xdr:row>45</xdr:row>
      <xdr:rowOff>142875</xdr:rowOff>
    </xdr:from>
    <xdr:to>
      <xdr:col>42</xdr:col>
      <xdr:colOff>333375</xdr:colOff>
      <xdr:row>46</xdr:row>
      <xdr:rowOff>76200</xdr:rowOff>
    </xdr:to>
    <xdr:sp macro="" textlink="">
      <xdr:nvSpPr>
        <xdr:cNvPr id="109979" name="AutoShape 28">
          <a:extLst>
            <a:ext uri="{FF2B5EF4-FFF2-40B4-BE49-F238E27FC236}">
              <a16:creationId xmlns:a16="http://schemas.microsoft.com/office/drawing/2014/main" id="{04916BCD-3F57-4598-ADFC-B6D6DC27D30D}"/>
            </a:ext>
          </a:extLst>
        </xdr:cNvPr>
        <xdr:cNvSpPr>
          <a:spLocks noChangeArrowheads="1"/>
        </xdr:cNvSpPr>
      </xdr:nvSpPr>
      <xdr:spPr bwMode="auto">
        <a:xfrm rot="5400000" flipH="1" flipV="1">
          <a:off x="26893837" y="12663488"/>
          <a:ext cx="219075" cy="666750"/>
        </a:xfrm>
        <a:prstGeom prst="downArrow">
          <a:avLst>
            <a:gd name="adj1" fmla="val 52000"/>
            <a:gd name="adj2" fmla="val 57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352425</xdr:colOff>
      <xdr:row>16</xdr:row>
      <xdr:rowOff>238125</xdr:rowOff>
    </xdr:from>
    <xdr:to>
      <xdr:col>14</xdr:col>
      <xdr:colOff>228600</xdr:colOff>
      <xdr:row>17</xdr:row>
      <xdr:rowOff>171450</xdr:rowOff>
    </xdr:to>
    <xdr:sp macro="" textlink="">
      <xdr:nvSpPr>
        <xdr:cNvPr id="109980" name="AutoShape 29">
          <a:extLst>
            <a:ext uri="{FF2B5EF4-FFF2-40B4-BE49-F238E27FC236}">
              <a16:creationId xmlns:a16="http://schemas.microsoft.com/office/drawing/2014/main" id="{5C7F6E88-3225-4EC5-BC22-13CF093E332D}"/>
            </a:ext>
          </a:extLst>
        </xdr:cNvPr>
        <xdr:cNvSpPr>
          <a:spLocks noChangeArrowheads="1"/>
        </xdr:cNvSpPr>
      </xdr:nvSpPr>
      <xdr:spPr bwMode="auto">
        <a:xfrm rot="5400000" flipH="1" flipV="1">
          <a:off x="7196137" y="4500563"/>
          <a:ext cx="219075" cy="609600"/>
        </a:xfrm>
        <a:prstGeom prst="downArrow">
          <a:avLst>
            <a:gd name="adj1" fmla="val 52000"/>
            <a:gd name="adj2" fmla="val 527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19050</xdr:colOff>
      <xdr:row>26</xdr:row>
      <xdr:rowOff>85725</xdr:rowOff>
    </xdr:from>
    <xdr:to>
      <xdr:col>22</xdr:col>
      <xdr:colOff>238125</xdr:colOff>
      <xdr:row>28</xdr:row>
      <xdr:rowOff>9525</xdr:rowOff>
    </xdr:to>
    <xdr:sp macro="" textlink="">
      <xdr:nvSpPr>
        <xdr:cNvPr id="109981" name="AutoShape 30">
          <a:extLst>
            <a:ext uri="{FF2B5EF4-FFF2-40B4-BE49-F238E27FC236}">
              <a16:creationId xmlns:a16="http://schemas.microsoft.com/office/drawing/2014/main" id="{942DB0D7-3507-4939-B7E3-26CE06A6949A}"/>
            </a:ext>
          </a:extLst>
        </xdr:cNvPr>
        <xdr:cNvSpPr>
          <a:spLocks noChangeArrowheads="1"/>
        </xdr:cNvSpPr>
      </xdr:nvSpPr>
      <xdr:spPr bwMode="auto">
        <a:xfrm rot="10800000" flipV="1">
          <a:off x="12963525" y="7400925"/>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76200</xdr:colOff>
      <xdr:row>32</xdr:row>
      <xdr:rowOff>19050</xdr:rowOff>
    </xdr:from>
    <xdr:to>
      <xdr:col>24</xdr:col>
      <xdr:colOff>571500</xdr:colOff>
      <xdr:row>32</xdr:row>
      <xdr:rowOff>238125</xdr:rowOff>
    </xdr:to>
    <xdr:sp macro="" textlink="">
      <xdr:nvSpPr>
        <xdr:cNvPr id="109982" name="AutoShape 31">
          <a:extLst>
            <a:ext uri="{FF2B5EF4-FFF2-40B4-BE49-F238E27FC236}">
              <a16:creationId xmlns:a16="http://schemas.microsoft.com/office/drawing/2014/main" id="{E68F3A74-050F-4560-A514-E6E1D855B4F6}"/>
            </a:ext>
          </a:extLst>
        </xdr:cNvPr>
        <xdr:cNvSpPr>
          <a:spLocks noChangeArrowheads="1"/>
        </xdr:cNvSpPr>
      </xdr:nvSpPr>
      <xdr:spPr bwMode="auto">
        <a:xfrm rot="5400000" flipV="1">
          <a:off x="14568487" y="8910638"/>
          <a:ext cx="219075" cy="495300"/>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45</xdr:row>
      <xdr:rowOff>95250</xdr:rowOff>
    </xdr:from>
    <xdr:to>
      <xdr:col>8</xdr:col>
      <xdr:colOff>428625</xdr:colOff>
      <xdr:row>47</xdr:row>
      <xdr:rowOff>19050</xdr:rowOff>
    </xdr:to>
    <xdr:sp macro="" textlink="">
      <xdr:nvSpPr>
        <xdr:cNvPr id="109983" name="AutoShape 32">
          <a:extLst>
            <a:ext uri="{FF2B5EF4-FFF2-40B4-BE49-F238E27FC236}">
              <a16:creationId xmlns:a16="http://schemas.microsoft.com/office/drawing/2014/main" id="{111BC01A-846C-4359-8BD8-A721241EB764}"/>
            </a:ext>
          </a:extLst>
        </xdr:cNvPr>
        <xdr:cNvSpPr>
          <a:spLocks noChangeArrowheads="1"/>
        </xdr:cNvSpPr>
      </xdr:nvSpPr>
      <xdr:spPr bwMode="auto">
        <a:xfrm rot="10800000">
          <a:off x="3171825" y="1283970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14</xdr:row>
      <xdr:rowOff>19050</xdr:rowOff>
    </xdr:from>
    <xdr:to>
      <xdr:col>8</xdr:col>
      <xdr:colOff>428625</xdr:colOff>
      <xdr:row>15</xdr:row>
      <xdr:rowOff>228600</xdr:rowOff>
    </xdr:to>
    <xdr:sp macro="" textlink="">
      <xdr:nvSpPr>
        <xdr:cNvPr id="109984" name="AutoShape 33">
          <a:extLst>
            <a:ext uri="{FF2B5EF4-FFF2-40B4-BE49-F238E27FC236}">
              <a16:creationId xmlns:a16="http://schemas.microsoft.com/office/drawing/2014/main" id="{64E1695A-F2CA-4F9E-93DC-F1FBAE40133D}"/>
            </a:ext>
          </a:extLst>
        </xdr:cNvPr>
        <xdr:cNvSpPr>
          <a:spLocks noChangeArrowheads="1"/>
        </xdr:cNvSpPr>
      </xdr:nvSpPr>
      <xdr:spPr bwMode="auto">
        <a:xfrm rot="10800000">
          <a:off x="3171825" y="3905250"/>
          <a:ext cx="219075" cy="495300"/>
        </a:xfrm>
        <a:prstGeom prst="downArrow">
          <a:avLst>
            <a:gd name="adj1" fmla="val 52000"/>
            <a:gd name="adj2" fmla="val 4288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276225</xdr:colOff>
      <xdr:row>8</xdr:row>
      <xdr:rowOff>95250</xdr:rowOff>
    </xdr:from>
    <xdr:to>
      <xdr:col>46</xdr:col>
      <xdr:colOff>209550</xdr:colOff>
      <xdr:row>8</xdr:row>
      <xdr:rowOff>314325</xdr:rowOff>
    </xdr:to>
    <xdr:sp macro="" textlink="">
      <xdr:nvSpPr>
        <xdr:cNvPr id="109985" name="AutoShape 34" descr="縦線 (太)">
          <a:extLst>
            <a:ext uri="{FF2B5EF4-FFF2-40B4-BE49-F238E27FC236}">
              <a16:creationId xmlns:a16="http://schemas.microsoft.com/office/drawing/2014/main" id="{2C3D47D5-0670-4911-862C-F149AA1C5833}"/>
            </a:ext>
          </a:extLst>
        </xdr:cNvPr>
        <xdr:cNvSpPr>
          <a:spLocks noChangeArrowheads="1"/>
        </xdr:cNvSpPr>
      </xdr:nvSpPr>
      <xdr:spPr bwMode="auto">
        <a:xfrm rot="16200000" flipV="1">
          <a:off x="30056137" y="1957388"/>
          <a:ext cx="180975" cy="819150"/>
        </a:xfrm>
        <a:prstGeom prst="downArrow">
          <a:avLst>
            <a:gd name="adj1" fmla="val 52000"/>
            <a:gd name="adj2" fmla="val 85853"/>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266700</xdr:colOff>
      <xdr:row>8</xdr:row>
      <xdr:rowOff>85725</xdr:rowOff>
    </xdr:from>
    <xdr:to>
      <xdr:col>40</xdr:col>
      <xdr:colOff>104775</xdr:colOff>
      <xdr:row>8</xdr:row>
      <xdr:rowOff>304800</xdr:rowOff>
    </xdr:to>
    <xdr:sp macro="" textlink="">
      <xdr:nvSpPr>
        <xdr:cNvPr id="109986" name="AutoShape 35" descr="縦線 (太)">
          <a:extLst>
            <a:ext uri="{FF2B5EF4-FFF2-40B4-BE49-F238E27FC236}">
              <a16:creationId xmlns:a16="http://schemas.microsoft.com/office/drawing/2014/main" id="{05801DD0-6464-4DA4-8384-32FCC258170A}"/>
            </a:ext>
          </a:extLst>
        </xdr:cNvPr>
        <xdr:cNvSpPr>
          <a:spLocks noChangeArrowheads="1"/>
        </xdr:cNvSpPr>
      </xdr:nvSpPr>
      <xdr:spPr bwMode="auto">
        <a:xfrm rot="16200000" flipV="1">
          <a:off x="25365075" y="2085975"/>
          <a:ext cx="190500" cy="552450"/>
        </a:xfrm>
        <a:prstGeom prst="downArrow">
          <a:avLst>
            <a:gd name="adj1" fmla="val 52000"/>
            <a:gd name="adj2" fmla="val 55006"/>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19050</xdr:colOff>
      <xdr:row>8</xdr:row>
      <xdr:rowOff>85725</xdr:rowOff>
    </xdr:from>
    <xdr:to>
      <xdr:col>17</xdr:col>
      <xdr:colOff>314325</xdr:colOff>
      <xdr:row>8</xdr:row>
      <xdr:rowOff>304800</xdr:rowOff>
    </xdr:to>
    <xdr:sp macro="" textlink="">
      <xdr:nvSpPr>
        <xdr:cNvPr id="109987" name="AutoShape 36" descr="縦線 (太)">
          <a:extLst>
            <a:ext uri="{FF2B5EF4-FFF2-40B4-BE49-F238E27FC236}">
              <a16:creationId xmlns:a16="http://schemas.microsoft.com/office/drawing/2014/main" id="{77C3A07B-D9C2-4FBA-B5F4-287128237D31}"/>
            </a:ext>
          </a:extLst>
        </xdr:cNvPr>
        <xdr:cNvSpPr>
          <a:spLocks noChangeArrowheads="1"/>
        </xdr:cNvSpPr>
      </xdr:nvSpPr>
      <xdr:spPr bwMode="auto">
        <a:xfrm rot="16200000" flipV="1">
          <a:off x="9253538" y="1871662"/>
          <a:ext cx="190500" cy="981075"/>
        </a:xfrm>
        <a:prstGeom prst="downArrow">
          <a:avLst>
            <a:gd name="adj1" fmla="val 52000"/>
            <a:gd name="adj2" fmla="val 97683"/>
          </a:avLst>
        </a:prstGeom>
        <a:blipFill dpi="0" rotWithShape="0">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495300</xdr:colOff>
      <xdr:row>9</xdr:row>
      <xdr:rowOff>133350</xdr:rowOff>
    </xdr:from>
    <xdr:to>
      <xdr:col>14</xdr:col>
      <xdr:colOff>95250</xdr:colOff>
      <xdr:row>10</xdr:row>
      <xdr:rowOff>161925</xdr:rowOff>
    </xdr:to>
    <xdr:sp macro="" textlink="">
      <xdr:nvSpPr>
        <xdr:cNvPr id="109988" name="AutoShape 37">
          <a:extLst>
            <a:ext uri="{FF2B5EF4-FFF2-40B4-BE49-F238E27FC236}">
              <a16:creationId xmlns:a16="http://schemas.microsoft.com/office/drawing/2014/main" id="{1B8E4AEA-946F-4CE8-B641-0B8668329923}"/>
            </a:ext>
          </a:extLst>
        </xdr:cNvPr>
        <xdr:cNvSpPr>
          <a:spLocks noChangeArrowheads="1"/>
        </xdr:cNvSpPr>
      </xdr:nvSpPr>
      <xdr:spPr bwMode="auto">
        <a:xfrm rot="10800000">
          <a:off x="7143750" y="2590800"/>
          <a:ext cx="333375" cy="3143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428625</xdr:colOff>
      <xdr:row>27</xdr:row>
      <xdr:rowOff>47625</xdr:rowOff>
    </xdr:from>
    <xdr:to>
      <xdr:col>36</xdr:col>
      <xdr:colOff>419100</xdr:colOff>
      <xdr:row>27</xdr:row>
      <xdr:rowOff>266700</xdr:rowOff>
    </xdr:to>
    <xdr:sp macro="" textlink="">
      <xdr:nvSpPr>
        <xdr:cNvPr id="109989" name="AutoShape 38">
          <a:extLst>
            <a:ext uri="{FF2B5EF4-FFF2-40B4-BE49-F238E27FC236}">
              <a16:creationId xmlns:a16="http://schemas.microsoft.com/office/drawing/2014/main" id="{1717EB0B-A049-4035-8753-3C1150326220}"/>
            </a:ext>
          </a:extLst>
        </xdr:cNvPr>
        <xdr:cNvSpPr>
          <a:spLocks noChangeArrowheads="1"/>
        </xdr:cNvSpPr>
      </xdr:nvSpPr>
      <xdr:spPr bwMode="auto">
        <a:xfrm rot="16200000" flipV="1">
          <a:off x="22783800" y="7419975"/>
          <a:ext cx="219075" cy="676275"/>
        </a:xfrm>
        <a:prstGeom prst="downArrow">
          <a:avLst>
            <a:gd name="adj1" fmla="val 52000"/>
            <a:gd name="adj2" fmla="val 585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390525</xdr:colOff>
      <xdr:row>19</xdr:row>
      <xdr:rowOff>47625</xdr:rowOff>
    </xdr:from>
    <xdr:to>
      <xdr:col>26</xdr:col>
      <xdr:colOff>285750</xdr:colOff>
      <xdr:row>19</xdr:row>
      <xdr:rowOff>266700</xdr:rowOff>
    </xdr:to>
    <xdr:sp macro="" textlink="">
      <xdr:nvSpPr>
        <xdr:cNvPr id="109990" name="AutoShape 39">
          <a:extLst>
            <a:ext uri="{FF2B5EF4-FFF2-40B4-BE49-F238E27FC236}">
              <a16:creationId xmlns:a16="http://schemas.microsoft.com/office/drawing/2014/main" id="{2D3BC4E5-0203-4AE5-82CF-FF5D946FC953}"/>
            </a:ext>
          </a:extLst>
        </xdr:cNvPr>
        <xdr:cNvSpPr>
          <a:spLocks noChangeArrowheads="1"/>
        </xdr:cNvSpPr>
      </xdr:nvSpPr>
      <xdr:spPr bwMode="auto">
        <a:xfrm rot="16200000" flipV="1">
          <a:off x="15706725" y="5181600"/>
          <a:ext cx="219075" cy="581025"/>
        </a:xfrm>
        <a:prstGeom prst="downArrow">
          <a:avLst>
            <a:gd name="adj1" fmla="val 52000"/>
            <a:gd name="adj2" fmla="val 50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xdr:row>
      <xdr:rowOff>57150</xdr:rowOff>
    </xdr:from>
    <xdr:to>
      <xdr:col>3</xdr:col>
      <xdr:colOff>285750</xdr:colOff>
      <xdr:row>3</xdr:row>
      <xdr:rowOff>276225</xdr:rowOff>
    </xdr:to>
    <xdr:sp macro="" textlink="">
      <xdr:nvSpPr>
        <xdr:cNvPr id="109991" name="AutoShape 40">
          <a:extLst>
            <a:ext uri="{FF2B5EF4-FFF2-40B4-BE49-F238E27FC236}">
              <a16:creationId xmlns:a16="http://schemas.microsoft.com/office/drawing/2014/main" id="{B2E5B557-39FB-48F0-BE0E-609FF53D5F08}"/>
            </a:ext>
          </a:extLst>
        </xdr:cNvPr>
        <xdr:cNvSpPr>
          <a:spLocks noChangeArrowheads="1"/>
        </xdr:cNvSpPr>
      </xdr:nvSpPr>
      <xdr:spPr bwMode="auto">
        <a:xfrm rot="5400000" flipH="1" flipV="1">
          <a:off x="862013" y="442912"/>
          <a:ext cx="114300" cy="409575"/>
        </a:xfrm>
        <a:prstGeom prst="downArrow">
          <a:avLst>
            <a:gd name="adj1" fmla="val 52000"/>
            <a:gd name="adj2" fmla="val 679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276225</xdr:rowOff>
    </xdr:from>
    <xdr:to>
      <xdr:col>3</xdr:col>
      <xdr:colOff>276225</xdr:colOff>
      <xdr:row>5</xdr:row>
      <xdr:rowOff>209550</xdr:rowOff>
    </xdr:to>
    <xdr:sp macro="" textlink="">
      <xdr:nvSpPr>
        <xdr:cNvPr id="109992" name="AutoShape 41">
          <a:extLst>
            <a:ext uri="{FF2B5EF4-FFF2-40B4-BE49-F238E27FC236}">
              <a16:creationId xmlns:a16="http://schemas.microsoft.com/office/drawing/2014/main" id="{AE03D3AE-3E63-4FD5-B793-F567BA12D8A1}"/>
            </a:ext>
          </a:extLst>
        </xdr:cNvPr>
        <xdr:cNvSpPr>
          <a:spLocks noChangeArrowheads="1"/>
        </xdr:cNvSpPr>
      </xdr:nvSpPr>
      <xdr:spPr bwMode="auto">
        <a:xfrm rot="-5400000">
          <a:off x="804863" y="776287"/>
          <a:ext cx="209550" cy="409575"/>
        </a:xfrm>
        <a:prstGeom prst="downArrow">
          <a:avLst>
            <a:gd name="adj1" fmla="val 52000"/>
            <a:gd name="adj2" fmla="val 3707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266700</xdr:colOff>
      <xdr:row>4</xdr:row>
      <xdr:rowOff>38100</xdr:rowOff>
    </xdr:from>
    <xdr:to>
      <xdr:col>3</xdr:col>
      <xdr:colOff>276225</xdr:colOff>
      <xdr:row>4</xdr:row>
      <xdr:rowOff>257175</xdr:rowOff>
    </xdr:to>
    <xdr:sp macro="" textlink="">
      <xdr:nvSpPr>
        <xdr:cNvPr id="109993" name="AutoShape 42" descr="縦線 (太)">
          <a:extLst>
            <a:ext uri="{FF2B5EF4-FFF2-40B4-BE49-F238E27FC236}">
              <a16:creationId xmlns:a16="http://schemas.microsoft.com/office/drawing/2014/main" id="{AC2AF7BE-E6B8-41E2-A020-387DD87823AE}"/>
            </a:ext>
          </a:extLst>
        </xdr:cNvPr>
        <xdr:cNvSpPr>
          <a:spLocks noChangeArrowheads="1"/>
        </xdr:cNvSpPr>
      </xdr:nvSpPr>
      <xdr:spPr bwMode="auto">
        <a:xfrm rot="5400000" flipH="1" flipV="1">
          <a:off x="842963" y="604837"/>
          <a:ext cx="133350" cy="409575"/>
        </a:xfrm>
        <a:prstGeom prst="downArrow">
          <a:avLst>
            <a:gd name="adj1" fmla="val 52000"/>
            <a:gd name="adj2" fmla="val 58258"/>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457200</xdr:colOff>
      <xdr:row>21</xdr:row>
      <xdr:rowOff>104775</xdr:rowOff>
    </xdr:from>
    <xdr:to>
      <xdr:col>22</xdr:col>
      <xdr:colOff>257175</xdr:colOff>
      <xdr:row>23</xdr:row>
      <xdr:rowOff>133350</xdr:rowOff>
    </xdr:to>
    <xdr:grpSp>
      <xdr:nvGrpSpPr>
        <xdr:cNvPr id="109994" name="Group 43">
          <a:extLst>
            <a:ext uri="{FF2B5EF4-FFF2-40B4-BE49-F238E27FC236}">
              <a16:creationId xmlns:a16="http://schemas.microsoft.com/office/drawing/2014/main" id="{498ED0C2-98D9-48D7-A991-A9DEC72090A9}"/>
            </a:ext>
          </a:extLst>
        </xdr:cNvPr>
        <xdr:cNvGrpSpPr>
          <a:grpSpLocks/>
        </xdr:cNvGrpSpPr>
      </xdr:nvGrpSpPr>
      <xdr:grpSpPr bwMode="auto">
        <a:xfrm>
          <a:off x="12715875" y="5991225"/>
          <a:ext cx="485775" cy="600075"/>
          <a:chOff x="1725" y="1037"/>
          <a:chExt cx="41" cy="63"/>
        </a:xfrm>
      </xdr:grpSpPr>
      <xdr:sp macro="" textlink="">
        <xdr:nvSpPr>
          <xdr:cNvPr id="109995" name="AutoShape 44">
            <a:extLst>
              <a:ext uri="{FF2B5EF4-FFF2-40B4-BE49-F238E27FC236}">
                <a16:creationId xmlns:a16="http://schemas.microsoft.com/office/drawing/2014/main" id="{A95D2B6A-5CA7-44E7-92F6-6F73F062321E}"/>
              </a:ext>
            </a:extLst>
          </xdr:cNvPr>
          <xdr:cNvSpPr>
            <a:spLocks noChangeArrowheads="1"/>
          </xdr:cNvSpPr>
        </xdr:nvSpPr>
        <xdr:spPr bwMode="auto">
          <a:xfrm flipV="1">
            <a:off x="1743" y="1037"/>
            <a:ext cx="23" cy="52"/>
          </a:xfrm>
          <a:prstGeom prst="downArrow">
            <a:avLst>
              <a:gd name="adj1" fmla="val 52000"/>
              <a:gd name="adj2" fmla="val 4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9996" name="AutoShape 45">
            <a:extLst>
              <a:ext uri="{FF2B5EF4-FFF2-40B4-BE49-F238E27FC236}">
                <a16:creationId xmlns:a16="http://schemas.microsoft.com/office/drawing/2014/main" id="{CCF82BC0-9ADC-4273-8640-13B25380F0BC}"/>
              </a:ext>
            </a:extLst>
          </xdr:cNvPr>
          <xdr:cNvSpPr>
            <a:spLocks noChangeArrowheads="1"/>
          </xdr:cNvSpPr>
        </xdr:nvSpPr>
        <xdr:spPr bwMode="auto">
          <a:xfrm flipV="1">
            <a:off x="1725" y="1062"/>
            <a:ext cx="41" cy="38"/>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17694720 60000 65536"/>
              <a:gd name="T13" fmla="*/ 11796480 60000 65536"/>
              <a:gd name="T14" fmla="*/ 11796480 60000 65536"/>
              <a:gd name="T15" fmla="*/ 5898240 60000 65536"/>
              <a:gd name="T16" fmla="*/ 0 60000 65536"/>
              <a:gd name="T17" fmla="*/ 0 60000 65536"/>
              <a:gd name="T18" fmla="*/ 0 w 21600"/>
              <a:gd name="T19" fmla="*/ 14211 h 21600"/>
              <a:gd name="T20" fmla="*/ 18439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I14"/>
  <sheetViews>
    <sheetView tabSelected="1" workbookViewId="0">
      <selection activeCell="F11" sqref="F11"/>
    </sheetView>
  </sheetViews>
  <sheetFormatPr defaultColWidth="9" defaultRowHeight="13.5"/>
  <cols>
    <col min="1" max="1" width="4.75" style="601" customWidth="1"/>
    <col min="2" max="2" width="22.125" style="601" customWidth="1"/>
    <col min="3" max="4" width="10.25" style="601" customWidth="1"/>
    <col min="5" max="16384" width="9" style="601"/>
  </cols>
  <sheetData>
    <row r="1" spans="1:9" ht="15.75" customHeight="1">
      <c r="A1" s="599" t="s">
        <v>596</v>
      </c>
      <c r="B1" s="600"/>
      <c r="C1" s="602"/>
      <c r="D1" s="612">
        <v>44621</v>
      </c>
    </row>
    <row r="2" spans="1:9" ht="15.75" customHeight="1">
      <c r="A2" s="606"/>
      <c r="B2" s="611" t="s">
        <v>594</v>
      </c>
      <c r="C2" s="1264" t="s">
        <v>595</v>
      </c>
      <c r="D2" s="1265"/>
    </row>
    <row r="3" spans="1:9" ht="15.75" customHeight="1">
      <c r="A3" s="604">
        <v>1</v>
      </c>
      <c r="B3" s="597" t="s">
        <v>602</v>
      </c>
      <c r="C3" s="598" t="s">
        <v>605</v>
      </c>
      <c r="D3" s="605" t="s">
        <v>813</v>
      </c>
    </row>
    <row r="4" spans="1:9" ht="15.75" customHeight="1">
      <c r="A4" s="604">
        <v>2</v>
      </c>
      <c r="B4" s="1261" t="s">
        <v>597</v>
      </c>
      <c r="C4" s="598" t="s">
        <v>605</v>
      </c>
      <c r="D4" s="605" t="s">
        <v>813</v>
      </c>
    </row>
    <row r="5" spans="1:9" ht="15.75" customHeight="1">
      <c r="A5" s="607">
        <v>3</v>
      </c>
      <c r="B5" s="1262" t="s">
        <v>598</v>
      </c>
      <c r="C5" s="613" t="s">
        <v>605</v>
      </c>
      <c r="D5" s="614" t="s">
        <v>813</v>
      </c>
    </row>
    <row r="6" spans="1:9" ht="15.75" customHeight="1">
      <c r="A6" s="608">
        <v>4</v>
      </c>
      <c r="B6" s="1263" t="s">
        <v>599</v>
      </c>
      <c r="C6" s="598" t="s">
        <v>605</v>
      </c>
      <c r="D6" s="605" t="s">
        <v>813</v>
      </c>
    </row>
    <row r="7" spans="1:9" ht="15.75" customHeight="1">
      <c r="A7" s="608">
        <v>5</v>
      </c>
      <c r="B7" s="1263" t="s">
        <v>600</v>
      </c>
      <c r="C7" s="598" t="s">
        <v>605</v>
      </c>
      <c r="D7" s="605" t="s">
        <v>813</v>
      </c>
      <c r="I7" s="601" t="s">
        <v>739</v>
      </c>
    </row>
    <row r="8" spans="1:9" ht="15.75" customHeight="1">
      <c r="A8" s="608">
        <v>6</v>
      </c>
      <c r="B8" s="1263" t="s">
        <v>736</v>
      </c>
      <c r="C8" s="598" t="s">
        <v>605</v>
      </c>
      <c r="D8" s="605" t="s">
        <v>813</v>
      </c>
      <c r="G8" s="601" t="s">
        <v>737</v>
      </c>
    </row>
    <row r="9" spans="1:9" ht="15.75" customHeight="1">
      <c r="A9" s="609">
        <v>7</v>
      </c>
      <c r="B9" s="610" t="s">
        <v>601</v>
      </c>
      <c r="C9" s="603" t="s">
        <v>605</v>
      </c>
      <c r="D9" s="615" t="s">
        <v>813</v>
      </c>
    </row>
    <row r="10" spans="1:9" ht="15.75" customHeight="1">
      <c r="C10" s="1020"/>
      <c r="D10" s="1021"/>
    </row>
    <row r="11" spans="1:9" ht="15.75" customHeight="1">
      <c r="B11" s="1022" t="s">
        <v>733</v>
      </c>
    </row>
    <row r="12" spans="1:9" ht="15.75" customHeight="1">
      <c r="B12" s="601" t="s">
        <v>738</v>
      </c>
    </row>
    <row r="13" spans="1:9">
      <c r="B13" s="601" t="s">
        <v>735</v>
      </c>
    </row>
    <row r="14" spans="1:9">
      <c r="B14" s="601" t="s">
        <v>734</v>
      </c>
    </row>
  </sheetData>
  <mergeCells count="1">
    <mergeCell ref="C2:D2"/>
  </mergeCells>
  <phoneticPr fontId="3"/>
  <hyperlinks>
    <hyperlink ref="B4" location="'2基礎的財政収支'!A1" display="基礎的財政収支" xr:uid="{B75281A8-6574-4410-B19B-F1208E852A2E}"/>
    <hyperlink ref="B5" location="'3統合勘定'!A1" display="統合勘定" xr:uid="{F451D200-614F-41F3-B478-892B82DA426E}"/>
    <hyperlink ref="B6" location="'4所得支出勘定'!A1" display="所得支出勘定" xr:uid="{32D7AFF2-E98B-40F7-A34A-CB3AF2F0602D}"/>
    <hyperlink ref="B7" location="'5資本調達勘定'!A1" display="資本調達勘定" xr:uid="{9F705244-550A-4261-84C9-9D40E7B0BEF2}"/>
    <hyperlink ref="B8" location="'6名目総支出'!A1" display="名目県内総支出" xr:uid="{8752DC9B-08E7-424A-80C3-767E9115CC2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CC301"/>
  <sheetViews>
    <sheetView workbookViewId="0">
      <pane xSplit="8" ySplit="8" topLeftCell="AV54" activePane="bottomRight" state="frozen"/>
      <selection pane="topRight" activeCell="I1" sqref="I1"/>
      <selection pane="bottomLeft" activeCell="A9" sqref="A9"/>
      <selection pane="bottomRight" activeCell="BI56" sqref="BI56"/>
    </sheetView>
  </sheetViews>
  <sheetFormatPr defaultRowHeight="13.5"/>
  <cols>
    <col min="1" max="1" width="2.125" customWidth="1"/>
    <col min="2" max="2" width="3.625" customWidth="1"/>
    <col min="3" max="4" width="5.25" customWidth="1"/>
    <col min="7" max="7" width="3" customWidth="1"/>
    <col min="8" max="8" width="1.625" customWidth="1"/>
    <col min="9" max="10" width="9.625" customWidth="1"/>
    <col min="11" max="11" width="9.625" bestFit="1" customWidth="1"/>
    <col min="12" max="12" width="9.25" bestFit="1" customWidth="1"/>
    <col min="13" max="13" width="10.25" bestFit="1" customWidth="1"/>
    <col min="14" max="14" width="9.625" customWidth="1"/>
    <col min="15" max="15" width="9.5" bestFit="1" customWidth="1"/>
    <col min="16" max="16" width="9.625" customWidth="1"/>
    <col min="21" max="21" width="8.875" customWidth="1"/>
    <col min="23" max="23" width="9.5" bestFit="1" customWidth="1"/>
    <col min="25" max="25" width="10.25" bestFit="1" customWidth="1"/>
    <col min="33" max="33" width="9.5" bestFit="1" customWidth="1"/>
    <col min="35" max="35" width="10.25" bestFit="1" customWidth="1"/>
    <col min="38" max="38" width="9.625" customWidth="1"/>
    <col min="40" max="40" width="9.375" customWidth="1"/>
    <col min="44" max="46" width="11.625" customWidth="1"/>
    <col min="48" max="49" width="10.5" bestFit="1" customWidth="1"/>
    <col min="50" max="50" width="1.125" customWidth="1"/>
    <col min="51" max="51" width="10.625" customWidth="1"/>
  </cols>
  <sheetData>
    <row r="1" spans="1:81" ht="14.25" customHeight="1">
      <c r="A1" s="158"/>
      <c r="B1" s="802" t="s">
        <v>688</v>
      </c>
      <c r="C1" s="158"/>
      <c r="D1" s="158"/>
      <c r="E1" s="158"/>
      <c r="F1" s="158"/>
      <c r="G1" s="159"/>
      <c r="H1" s="158"/>
      <c r="I1" s="158"/>
      <c r="J1" s="158"/>
      <c r="K1" s="158"/>
      <c r="L1" s="158"/>
      <c r="M1" s="158"/>
      <c r="N1" s="158"/>
      <c r="O1" s="441">
        <f>目次!D1</f>
        <v>44621</v>
      </c>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999" t="s">
        <v>729</v>
      </c>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row>
    <row r="2" spans="1:81" ht="14.25" thickBot="1">
      <c r="A2" s="158"/>
      <c r="B2" s="158"/>
      <c r="C2" s="158"/>
      <c r="D2" s="158"/>
      <c r="E2" s="158"/>
      <c r="F2" s="158"/>
      <c r="G2" s="159"/>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60" t="s">
        <v>86</v>
      </c>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row>
    <row r="3" spans="1:81">
      <c r="A3" s="158"/>
      <c r="B3" s="161"/>
      <c r="C3" s="162"/>
      <c r="D3" s="162"/>
      <c r="E3" s="162"/>
      <c r="F3" s="162"/>
      <c r="G3" s="163"/>
      <c r="H3" s="164"/>
      <c r="I3" s="1336" t="s">
        <v>69</v>
      </c>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7"/>
      <c r="AJ3" s="1337"/>
      <c r="AK3" s="1337"/>
      <c r="AL3" s="1337"/>
      <c r="AM3" s="1337"/>
      <c r="AN3" s="1338"/>
      <c r="AO3" s="165" t="s">
        <v>70</v>
      </c>
      <c r="AP3" s="166"/>
      <c r="AQ3" s="166"/>
      <c r="AR3" s="166"/>
      <c r="AS3" s="166"/>
      <c r="AT3" s="166"/>
      <c r="AU3" s="166"/>
      <c r="AV3" s="167"/>
      <c r="AW3" s="168"/>
      <c r="AX3" s="158"/>
      <c r="AY3" s="1339" t="s">
        <v>87</v>
      </c>
      <c r="AZ3" s="164"/>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row>
    <row r="4" spans="1:81">
      <c r="A4" s="158"/>
      <c r="B4" s="1342" t="s">
        <v>0</v>
      </c>
      <c r="C4" s="1343"/>
      <c r="D4" s="158"/>
      <c r="E4" s="169" t="s">
        <v>88</v>
      </c>
      <c r="F4" s="158"/>
      <c r="G4" s="170"/>
      <c r="H4" s="158"/>
      <c r="I4" s="1344" t="s">
        <v>89</v>
      </c>
      <c r="J4" s="1347" t="s">
        <v>90</v>
      </c>
      <c r="K4" s="1348"/>
      <c r="L4" s="1348"/>
      <c r="M4" s="1349"/>
      <c r="N4" s="1350" t="s">
        <v>91</v>
      </c>
      <c r="O4" s="1350"/>
      <c r="P4" s="1347" t="s">
        <v>92</v>
      </c>
      <c r="Q4" s="1348"/>
      <c r="R4" s="1348"/>
      <c r="S4" s="1349"/>
      <c r="T4" s="1281" t="s">
        <v>730</v>
      </c>
      <c r="U4" s="1282"/>
      <c r="V4" s="1282"/>
      <c r="W4" s="1282"/>
      <c r="X4" s="1282"/>
      <c r="Y4" s="1283"/>
      <c r="Z4" s="1347" t="s">
        <v>71</v>
      </c>
      <c r="AA4" s="1348"/>
      <c r="AB4" s="1348"/>
      <c r="AC4" s="1348"/>
      <c r="AD4" s="1348"/>
      <c r="AE4" s="1348"/>
      <c r="AF4" s="1348"/>
      <c r="AG4" s="1348"/>
      <c r="AH4" s="1348"/>
      <c r="AI4" s="1349"/>
      <c r="AJ4" s="439" t="s">
        <v>72</v>
      </c>
      <c r="AK4" s="439"/>
      <c r="AL4" s="439"/>
      <c r="AM4" s="439"/>
      <c r="AN4" s="439"/>
      <c r="AO4" s="1347" t="s">
        <v>94</v>
      </c>
      <c r="AP4" s="1348"/>
      <c r="AQ4" s="1348"/>
      <c r="AR4" s="1348"/>
      <c r="AS4" s="1348"/>
      <c r="AT4" s="1348"/>
      <c r="AU4" s="1348"/>
      <c r="AV4" s="1348"/>
      <c r="AW4" s="1351"/>
      <c r="AX4" s="158"/>
      <c r="AY4" s="1340"/>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row>
    <row r="5" spans="1:81" ht="13.5" customHeight="1">
      <c r="A5" s="158"/>
      <c r="B5" s="1366" t="s">
        <v>95</v>
      </c>
      <c r="C5" s="1367"/>
      <c r="D5" s="158"/>
      <c r="E5" s="169" t="s">
        <v>96</v>
      </c>
      <c r="F5" s="158"/>
      <c r="G5" s="170"/>
      <c r="H5" s="158"/>
      <c r="I5" s="1345"/>
      <c r="J5" s="1309" t="s">
        <v>727</v>
      </c>
      <c r="K5" s="1350" t="s">
        <v>97</v>
      </c>
      <c r="L5" s="1350" t="s">
        <v>73</v>
      </c>
      <c r="M5" s="1309" t="s">
        <v>731</v>
      </c>
      <c r="N5" s="1352" t="s">
        <v>98</v>
      </c>
      <c r="O5" s="1302" t="s">
        <v>728</v>
      </c>
      <c r="P5" s="1347" t="s">
        <v>99</v>
      </c>
      <c r="Q5" s="1348"/>
      <c r="R5" s="1348"/>
      <c r="S5" s="1349"/>
      <c r="T5" s="1365" t="s">
        <v>74</v>
      </c>
      <c r="U5" s="1347" t="s">
        <v>100</v>
      </c>
      <c r="V5" s="1348"/>
      <c r="W5" s="1348"/>
      <c r="X5" s="1348"/>
      <c r="Y5" s="1349"/>
      <c r="Z5" s="1347" t="s">
        <v>101</v>
      </c>
      <c r="AA5" s="1348"/>
      <c r="AB5" s="1348"/>
      <c r="AC5" s="1348"/>
      <c r="AD5" s="1349"/>
      <c r="AE5" s="1347" t="s">
        <v>100</v>
      </c>
      <c r="AF5" s="1348"/>
      <c r="AG5" s="1348"/>
      <c r="AH5" s="1348"/>
      <c r="AI5" s="1349"/>
      <c r="AJ5" s="1347" t="s">
        <v>100</v>
      </c>
      <c r="AK5" s="1348"/>
      <c r="AL5" s="1348"/>
      <c r="AM5" s="1348"/>
      <c r="AN5" s="1349"/>
      <c r="AO5" s="1352" t="s">
        <v>102</v>
      </c>
      <c r="AP5" s="1347" t="s">
        <v>103</v>
      </c>
      <c r="AQ5" s="1349"/>
      <c r="AR5" s="1347" t="s">
        <v>104</v>
      </c>
      <c r="AS5" s="1348"/>
      <c r="AT5" s="1348"/>
      <c r="AU5" s="1348"/>
      <c r="AV5" s="1348"/>
      <c r="AW5" s="1351"/>
      <c r="AX5" s="159"/>
      <c r="AY5" s="1340"/>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row>
    <row r="6" spans="1:81" ht="80.25" customHeight="1">
      <c r="A6" s="176"/>
      <c r="B6" s="1354" t="s">
        <v>105</v>
      </c>
      <c r="C6" s="1355"/>
      <c r="D6" s="158"/>
      <c r="E6" s="172" t="s">
        <v>106</v>
      </c>
      <c r="F6" s="158"/>
      <c r="G6" s="170"/>
      <c r="H6" s="173"/>
      <c r="I6" s="1346"/>
      <c r="J6" s="1309"/>
      <c r="K6" s="1350"/>
      <c r="L6" s="1350"/>
      <c r="M6" s="1309"/>
      <c r="N6" s="1353"/>
      <c r="O6" s="1303"/>
      <c r="P6" s="171" t="s">
        <v>33</v>
      </c>
      <c r="Q6" s="174" t="s">
        <v>29</v>
      </c>
      <c r="R6" s="800" t="s">
        <v>107</v>
      </c>
      <c r="S6" s="171" t="s">
        <v>30</v>
      </c>
      <c r="T6" s="1353"/>
      <c r="U6" s="171" t="s">
        <v>75</v>
      </c>
      <c r="V6" s="171" t="s">
        <v>76</v>
      </c>
      <c r="W6" s="800" t="s">
        <v>724</v>
      </c>
      <c r="X6" s="171" t="s">
        <v>77</v>
      </c>
      <c r="Y6" s="171" t="s">
        <v>78</v>
      </c>
      <c r="Z6" s="171" t="s">
        <v>108</v>
      </c>
      <c r="AA6" s="171" t="s">
        <v>109</v>
      </c>
      <c r="AB6" s="171" t="s">
        <v>110</v>
      </c>
      <c r="AC6" s="171" t="s">
        <v>111</v>
      </c>
      <c r="AD6" s="171" t="s">
        <v>79</v>
      </c>
      <c r="AE6" s="171" t="s">
        <v>75</v>
      </c>
      <c r="AF6" s="171" t="s">
        <v>76</v>
      </c>
      <c r="AG6" s="800" t="s">
        <v>724</v>
      </c>
      <c r="AH6" s="171" t="s">
        <v>77</v>
      </c>
      <c r="AI6" s="171" t="s">
        <v>78</v>
      </c>
      <c r="AJ6" s="171" t="s">
        <v>75</v>
      </c>
      <c r="AK6" s="171" t="s">
        <v>76</v>
      </c>
      <c r="AL6" s="800" t="s">
        <v>724</v>
      </c>
      <c r="AM6" s="171" t="s">
        <v>77</v>
      </c>
      <c r="AN6" s="171" t="s">
        <v>78</v>
      </c>
      <c r="AO6" s="1353"/>
      <c r="AP6" s="171" t="s">
        <v>573</v>
      </c>
      <c r="AQ6" s="171" t="s">
        <v>112</v>
      </c>
      <c r="AR6" s="171" t="s">
        <v>113</v>
      </c>
      <c r="AS6" s="171" t="s">
        <v>114</v>
      </c>
      <c r="AT6" s="800" t="s">
        <v>724</v>
      </c>
      <c r="AU6" s="171" t="s">
        <v>115</v>
      </c>
      <c r="AV6" s="171" t="s">
        <v>116</v>
      </c>
      <c r="AW6" s="175" t="s">
        <v>117</v>
      </c>
      <c r="AX6" s="176"/>
      <c r="AY6" s="1341"/>
      <c r="AZ6" s="173"/>
      <c r="BA6" s="176"/>
      <c r="BB6" s="176"/>
      <c r="BC6" s="173"/>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row>
    <row r="7" spans="1:81" ht="14.25" thickBot="1">
      <c r="A7" s="159"/>
      <c r="B7" s="177"/>
      <c r="C7" s="178"/>
      <c r="D7" s="178"/>
      <c r="E7" s="178"/>
      <c r="F7" s="178"/>
      <c r="G7" s="179"/>
      <c r="H7" s="158"/>
      <c r="I7" s="180">
        <v>1</v>
      </c>
      <c r="J7" s="181">
        <v>2</v>
      </c>
      <c r="K7" s="181">
        <v>3</v>
      </c>
      <c r="L7" s="181">
        <v>4</v>
      </c>
      <c r="M7" s="181">
        <v>5</v>
      </c>
      <c r="N7" s="181">
        <v>6</v>
      </c>
      <c r="O7" s="181">
        <v>7</v>
      </c>
      <c r="P7" s="181">
        <v>8</v>
      </c>
      <c r="Q7" s="181">
        <v>9</v>
      </c>
      <c r="R7" s="181">
        <v>10</v>
      </c>
      <c r="S7" s="181">
        <v>11</v>
      </c>
      <c r="T7" s="181">
        <v>12</v>
      </c>
      <c r="U7" s="181">
        <v>13</v>
      </c>
      <c r="V7" s="181">
        <v>14</v>
      </c>
      <c r="W7" s="181">
        <v>15</v>
      </c>
      <c r="X7" s="181">
        <v>16</v>
      </c>
      <c r="Y7" s="181">
        <v>17</v>
      </c>
      <c r="Z7" s="181">
        <v>18</v>
      </c>
      <c r="AA7" s="181">
        <v>19</v>
      </c>
      <c r="AB7" s="181">
        <v>20</v>
      </c>
      <c r="AC7" s="181">
        <v>21</v>
      </c>
      <c r="AD7" s="181">
        <v>22</v>
      </c>
      <c r="AE7" s="181">
        <v>23</v>
      </c>
      <c r="AF7" s="181">
        <v>24</v>
      </c>
      <c r="AG7" s="181">
        <v>25</v>
      </c>
      <c r="AH7" s="181">
        <v>26</v>
      </c>
      <c r="AI7" s="181">
        <v>27</v>
      </c>
      <c r="AJ7" s="181">
        <v>28</v>
      </c>
      <c r="AK7" s="181">
        <v>29</v>
      </c>
      <c r="AL7" s="181">
        <v>30</v>
      </c>
      <c r="AM7" s="181">
        <v>31</v>
      </c>
      <c r="AN7" s="181">
        <v>32</v>
      </c>
      <c r="AO7" s="181">
        <v>33</v>
      </c>
      <c r="AP7" s="181">
        <v>34</v>
      </c>
      <c r="AQ7" s="181">
        <v>35</v>
      </c>
      <c r="AR7" s="181">
        <v>36</v>
      </c>
      <c r="AS7" s="181">
        <v>37</v>
      </c>
      <c r="AT7" s="181">
        <v>38</v>
      </c>
      <c r="AU7" s="181">
        <v>39</v>
      </c>
      <c r="AV7" s="181">
        <v>40</v>
      </c>
      <c r="AW7" s="182">
        <v>41</v>
      </c>
      <c r="AX7" s="159">
        <v>42</v>
      </c>
      <c r="AY7" s="183">
        <v>42</v>
      </c>
      <c r="AZ7" s="184"/>
      <c r="BA7" s="159"/>
      <c r="BB7" s="159"/>
      <c r="BC7" s="158"/>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row>
    <row r="8" spans="1:81" ht="8.25" customHeight="1" thickBot="1">
      <c r="A8" s="158"/>
      <c r="B8" s="158"/>
      <c r="C8" s="158"/>
      <c r="D8" s="158"/>
      <c r="E8" s="185"/>
      <c r="F8" s="185"/>
      <c r="G8" s="159"/>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58"/>
      <c r="AX8" s="186"/>
      <c r="AY8" s="186"/>
      <c r="AZ8" s="186"/>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row>
    <row r="9" spans="1:81" ht="21.75" customHeight="1">
      <c r="A9" s="158"/>
      <c r="B9" s="1368" t="s">
        <v>118</v>
      </c>
      <c r="C9" s="1371" t="s">
        <v>119</v>
      </c>
      <c r="D9" s="1371"/>
      <c r="E9" s="1371"/>
      <c r="F9" s="1371"/>
      <c r="G9" s="187">
        <v>1</v>
      </c>
      <c r="H9" s="186"/>
      <c r="I9" s="1019" t="s">
        <v>120</v>
      </c>
      <c r="J9" s="367">
        <f>'R1要素所得'!D53</f>
        <v>19068279</v>
      </c>
      <c r="K9" s="368">
        <f>'R1要素所得'!D54</f>
        <v>542740</v>
      </c>
      <c r="L9" s="368">
        <f>'R1要素所得'!D55</f>
        <v>193249</v>
      </c>
      <c r="M9" s="368">
        <f>'R1要素所得'!D50-'R1要素所得'!D51</f>
        <v>0</v>
      </c>
      <c r="N9" s="367">
        <f>'3統合勘定'!K15</f>
        <v>13308642</v>
      </c>
      <c r="O9" s="368">
        <f>'3統合勘定'!K16</f>
        <v>3329103</v>
      </c>
      <c r="P9" s="264" t="s">
        <v>95</v>
      </c>
      <c r="Q9" s="265"/>
      <c r="R9" s="265"/>
      <c r="S9" s="265"/>
      <c r="T9" s="266"/>
      <c r="U9" s="266"/>
      <c r="V9" s="265"/>
      <c r="W9" s="265"/>
      <c r="X9" s="265"/>
      <c r="Y9" s="267"/>
      <c r="Z9" s="265"/>
      <c r="AA9" s="265"/>
      <c r="AB9" s="265"/>
      <c r="AC9" s="265"/>
      <c r="AD9" s="265"/>
      <c r="AE9" s="266"/>
      <c r="AF9" s="265"/>
      <c r="AG9" s="265"/>
      <c r="AH9" s="265"/>
      <c r="AI9" s="265"/>
      <c r="AJ9" s="268"/>
      <c r="AK9" s="269"/>
      <c r="AL9" s="269"/>
      <c r="AM9" s="269"/>
      <c r="AN9" s="270" t="s">
        <v>95</v>
      </c>
      <c r="AO9" s="266"/>
      <c r="AP9" s="367">
        <f>'3統合勘定'!K18</f>
        <v>165550</v>
      </c>
      <c r="AQ9" s="402">
        <f>'3統合勘定'!K17</f>
        <v>5344545</v>
      </c>
      <c r="AR9" s="266"/>
      <c r="AS9" s="265"/>
      <c r="AT9" s="271" t="s">
        <v>95</v>
      </c>
      <c r="AU9" s="265"/>
      <c r="AV9" s="265"/>
      <c r="AW9" s="1016">
        <f>'3統合勘定'!K24</f>
        <v>85851</v>
      </c>
      <c r="AX9" s="272"/>
      <c r="AY9" s="405">
        <f>'3統合勘定'!K20+'3統合勘定'!K22+'3統合勘定'!K23</f>
        <v>17950803</v>
      </c>
      <c r="AZ9" s="186"/>
      <c r="BA9" s="18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row>
    <row r="10" spans="1:81" ht="22.5" customHeight="1">
      <c r="A10" s="158"/>
      <c r="B10" s="1369"/>
      <c r="C10" s="1359" t="s">
        <v>121</v>
      </c>
      <c r="D10" s="1300" t="s">
        <v>727</v>
      </c>
      <c r="E10" s="1300"/>
      <c r="F10" s="1300"/>
      <c r="G10" s="189">
        <v>2</v>
      </c>
      <c r="H10" s="186"/>
      <c r="I10" s="366">
        <f>'R1要素所得'!C53</f>
        <v>39106756</v>
      </c>
      <c r="J10" s="273"/>
      <c r="K10" s="272"/>
      <c r="L10" s="272"/>
      <c r="M10" s="272"/>
      <c r="N10" s="273"/>
      <c r="O10" s="274" t="s">
        <v>1</v>
      </c>
      <c r="P10" s="273"/>
      <c r="Q10" s="272"/>
      <c r="R10" s="272"/>
      <c r="S10" s="272"/>
      <c r="T10" s="273"/>
      <c r="U10" s="273"/>
      <c r="V10" s="272"/>
      <c r="W10" s="272"/>
      <c r="X10" s="272"/>
      <c r="Y10" s="275"/>
      <c r="Z10" s="272"/>
      <c r="AA10" s="272"/>
      <c r="AB10" s="272"/>
      <c r="AC10" s="272"/>
      <c r="AD10" s="272"/>
      <c r="AE10" s="273"/>
      <c r="AF10" s="272"/>
      <c r="AG10" s="272"/>
      <c r="AH10" s="272"/>
      <c r="AI10" s="272"/>
      <c r="AJ10" s="273"/>
      <c r="AK10" s="272"/>
      <c r="AL10" s="272"/>
      <c r="AM10" s="272"/>
      <c r="AN10" s="272"/>
      <c r="AO10" s="273"/>
      <c r="AP10" s="276"/>
      <c r="AQ10" s="277"/>
      <c r="AR10" s="272"/>
      <c r="AS10" s="272"/>
      <c r="AT10" s="272"/>
      <c r="AU10" s="272"/>
      <c r="AV10" s="272"/>
      <c r="AW10" s="278"/>
      <c r="AX10" s="272"/>
      <c r="AY10" s="279"/>
      <c r="AZ10" s="186"/>
      <c r="BA10" s="18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row>
    <row r="11" spans="1:81" ht="22.5" customHeight="1">
      <c r="A11" s="158"/>
      <c r="B11" s="1369"/>
      <c r="C11" s="1360"/>
      <c r="D11" s="1364" t="s">
        <v>80</v>
      </c>
      <c r="E11" s="1364"/>
      <c r="F11" s="1364"/>
      <c r="G11" s="189">
        <v>3</v>
      </c>
      <c r="H11" s="186"/>
      <c r="I11" s="366">
        <f>'R1要素所得'!C54</f>
        <v>2052852</v>
      </c>
      <c r="J11" s="273"/>
      <c r="K11" s="280" t="s">
        <v>122</v>
      </c>
      <c r="L11" s="272"/>
      <c r="M11" s="272"/>
      <c r="N11" s="273"/>
      <c r="O11" s="272"/>
      <c r="P11" s="273"/>
      <c r="Q11" s="272"/>
      <c r="R11" s="272"/>
      <c r="S11" s="272"/>
      <c r="T11" s="273"/>
      <c r="U11" s="273"/>
      <c r="V11" s="272"/>
      <c r="W11" s="272"/>
      <c r="X11" s="272"/>
      <c r="Y11" s="275"/>
      <c r="Z11" s="272"/>
      <c r="AA11" s="272"/>
      <c r="AB11" s="272"/>
      <c r="AC11" s="272"/>
      <c r="AD11" s="272"/>
      <c r="AE11" s="273"/>
      <c r="AF11" s="272"/>
      <c r="AG11" s="272"/>
      <c r="AH11" s="272"/>
      <c r="AI11" s="272"/>
      <c r="AJ11" s="273"/>
      <c r="AK11" s="272"/>
      <c r="AL11" s="272"/>
      <c r="AM11" s="272"/>
      <c r="AN11" s="272"/>
      <c r="AO11" s="273"/>
      <c r="AP11" s="273"/>
      <c r="AQ11" s="281" t="s">
        <v>123</v>
      </c>
      <c r="AR11" s="272"/>
      <c r="AS11" s="272"/>
      <c r="AT11" s="272"/>
      <c r="AU11" s="272"/>
      <c r="AV11" s="272"/>
      <c r="AW11" s="278"/>
      <c r="AX11" s="272"/>
      <c r="AY11" s="279"/>
      <c r="AZ11" s="186"/>
      <c r="BA11" s="18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row>
    <row r="12" spans="1:81" ht="22.5" customHeight="1">
      <c r="A12" s="158"/>
      <c r="B12" s="1369"/>
      <c r="C12" s="1360"/>
      <c r="D12" s="1364" t="s">
        <v>124</v>
      </c>
      <c r="E12" s="1364"/>
      <c r="F12" s="1364"/>
      <c r="G12" s="189">
        <v>4</v>
      </c>
      <c r="H12" s="186"/>
      <c r="I12" s="366">
        <f>'R1要素所得'!C55</f>
        <v>782721</v>
      </c>
      <c r="J12" s="273"/>
      <c r="K12" s="272"/>
      <c r="L12" s="272"/>
      <c r="M12" s="272"/>
      <c r="N12" s="273"/>
      <c r="O12" s="272"/>
      <c r="P12" s="273"/>
      <c r="Q12" s="272"/>
      <c r="R12" s="272"/>
      <c r="S12" s="272"/>
      <c r="T12" s="273"/>
      <c r="U12" s="273"/>
      <c r="V12" s="272"/>
      <c r="W12" s="272"/>
      <c r="X12" s="272"/>
      <c r="Y12" s="275"/>
      <c r="Z12" s="272"/>
      <c r="AA12" s="272"/>
      <c r="AB12" s="272"/>
      <c r="AC12" s="272"/>
      <c r="AD12" s="272"/>
      <c r="AE12" s="273"/>
      <c r="AF12" s="272"/>
      <c r="AG12" s="272"/>
      <c r="AH12" s="272"/>
      <c r="AI12" s="272"/>
      <c r="AJ12" s="273"/>
      <c r="AK12" s="272"/>
      <c r="AL12" s="272"/>
      <c r="AM12" s="272"/>
      <c r="AN12" s="272"/>
      <c r="AO12" s="273"/>
      <c r="AP12" s="273"/>
      <c r="AQ12" s="275"/>
      <c r="AR12" s="272"/>
      <c r="AS12" s="272"/>
      <c r="AT12" s="272"/>
      <c r="AU12" s="272"/>
      <c r="AV12" s="272"/>
      <c r="AW12" s="278"/>
      <c r="AX12" s="272"/>
      <c r="AY12" s="279"/>
      <c r="AZ12" s="186"/>
      <c r="BA12" s="18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row>
    <row r="13" spans="1:81" ht="22.5" customHeight="1">
      <c r="A13" s="158"/>
      <c r="B13" s="1369"/>
      <c r="C13" s="1361"/>
      <c r="D13" s="1364" t="s">
        <v>125</v>
      </c>
      <c r="E13" s="1364"/>
      <c r="F13" s="1364"/>
      <c r="G13" s="189">
        <v>5</v>
      </c>
      <c r="H13" s="186"/>
      <c r="I13" s="366">
        <f>'R1要素所得'!C50-'R1要素所得'!C51</f>
        <v>173643</v>
      </c>
      <c r="J13" s="273"/>
      <c r="K13" s="272"/>
      <c r="L13" s="272"/>
      <c r="M13" s="272"/>
      <c r="N13" s="273"/>
      <c r="O13" s="272"/>
      <c r="P13" s="273"/>
      <c r="Q13" s="272"/>
      <c r="R13" s="272"/>
      <c r="S13" s="272"/>
      <c r="T13" s="273"/>
      <c r="U13" s="273"/>
      <c r="V13" s="272"/>
      <c r="W13" s="272"/>
      <c r="X13" s="272"/>
      <c r="Y13" s="275"/>
      <c r="Z13" s="272"/>
      <c r="AA13" s="272"/>
      <c r="AB13" s="272"/>
      <c r="AC13" s="272"/>
      <c r="AD13" s="272"/>
      <c r="AE13" s="273"/>
      <c r="AF13" s="272"/>
      <c r="AG13" s="272"/>
      <c r="AH13" s="272"/>
      <c r="AI13" s="272"/>
      <c r="AJ13" s="273"/>
      <c r="AK13" s="272"/>
      <c r="AL13" s="272"/>
      <c r="AM13" s="272"/>
      <c r="AN13" s="272"/>
      <c r="AO13" s="273"/>
      <c r="AP13" s="273"/>
      <c r="AQ13" s="275"/>
      <c r="AR13" s="272"/>
      <c r="AS13" s="272"/>
      <c r="AT13" s="272"/>
      <c r="AU13" s="272"/>
      <c r="AV13" s="272"/>
      <c r="AW13" s="278"/>
      <c r="AX13" s="272"/>
      <c r="AY13" s="282"/>
      <c r="AZ13" s="186"/>
      <c r="BA13" s="18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row>
    <row r="14" spans="1:81" ht="22.5" customHeight="1">
      <c r="A14" s="158"/>
      <c r="B14" s="1369"/>
      <c r="C14" s="1350" t="s">
        <v>126</v>
      </c>
      <c r="D14" s="1356" t="s">
        <v>127</v>
      </c>
      <c r="E14" s="1357"/>
      <c r="F14" s="1358"/>
      <c r="G14" s="189">
        <v>6</v>
      </c>
      <c r="H14" s="186"/>
      <c r="I14" s="283" t="s">
        <v>105</v>
      </c>
      <c r="J14" s="276"/>
      <c r="K14" s="284"/>
      <c r="L14" s="284"/>
      <c r="M14" s="284"/>
      <c r="N14" s="276"/>
      <c r="O14" s="285" t="s">
        <v>1</v>
      </c>
      <c r="P14" s="276"/>
      <c r="Q14" s="284"/>
      <c r="R14" s="284"/>
      <c r="S14" s="284"/>
      <c r="T14" s="276"/>
      <c r="U14" s="276"/>
      <c r="V14" s="284"/>
      <c r="W14" s="284"/>
      <c r="X14" s="284"/>
      <c r="Y14" s="277"/>
      <c r="Z14" s="284"/>
      <c r="AA14" s="284"/>
      <c r="AB14" s="284"/>
      <c r="AC14" s="284"/>
      <c r="AD14" s="284"/>
      <c r="AE14" s="276"/>
      <c r="AF14" s="284"/>
      <c r="AG14" s="285" t="s">
        <v>128</v>
      </c>
      <c r="AH14" s="284"/>
      <c r="AI14" s="284"/>
      <c r="AJ14" s="422"/>
      <c r="AK14" s="421"/>
      <c r="AL14" s="421"/>
      <c r="AM14" s="421">
        <f>'4所得支出勘定'!K120</f>
        <v>402044</v>
      </c>
      <c r="AN14" s="421">
        <f>'4所得支出勘定'!K152</f>
        <v>12906598</v>
      </c>
      <c r="AO14" s="276"/>
      <c r="AP14" s="276"/>
      <c r="AQ14" s="277"/>
      <c r="AR14" s="284"/>
      <c r="AS14" s="284"/>
      <c r="AT14" s="284"/>
      <c r="AU14" s="284"/>
      <c r="AV14" s="284"/>
      <c r="AW14" s="286"/>
      <c r="AX14" s="272"/>
      <c r="AY14" s="287"/>
      <c r="AZ14" s="186"/>
      <c r="BA14" s="18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row>
    <row r="15" spans="1:81" ht="22.5" customHeight="1">
      <c r="A15" s="158"/>
      <c r="B15" s="1369"/>
      <c r="C15" s="1350"/>
      <c r="D15" s="1292" t="s">
        <v>728</v>
      </c>
      <c r="E15" s="1293"/>
      <c r="F15" s="1294"/>
      <c r="G15" s="189">
        <v>7</v>
      </c>
      <c r="H15" s="186"/>
      <c r="I15" s="288"/>
      <c r="J15" s="289"/>
      <c r="K15" s="290"/>
      <c r="L15" s="290"/>
      <c r="M15" s="291"/>
      <c r="N15" s="292"/>
      <c r="O15" s="293"/>
      <c r="P15" s="289"/>
      <c r="Q15" s="290"/>
      <c r="R15" s="290"/>
      <c r="S15" s="290"/>
      <c r="T15" s="289"/>
      <c r="U15" s="289"/>
      <c r="V15" s="290"/>
      <c r="W15" s="290"/>
      <c r="X15" s="290"/>
      <c r="Y15" s="293"/>
      <c r="Z15" s="290"/>
      <c r="AA15" s="290"/>
      <c r="AB15" s="290"/>
      <c r="AC15" s="290"/>
      <c r="AD15" s="290"/>
      <c r="AE15" s="289"/>
      <c r="AF15" s="290"/>
      <c r="AG15" s="290"/>
      <c r="AH15" s="290"/>
      <c r="AI15" s="290"/>
      <c r="AJ15" s="409"/>
      <c r="AK15" s="410"/>
      <c r="AL15" s="423">
        <f>'4所得支出勘定'!K87</f>
        <v>3329103</v>
      </c>
      <c r="AM15" s="410"/>
      <c r="AN15" s="420"/>
      <c r="AO15" s="289"/>
      <c r="AP15" s="289"/>
      <c r="AQ15" s="293"/>
      <c r="AR15" s="289"/>
      <c r="AS15" s="290"/>
      <c r="AT15" s="290"/>
      <c r="AU15" s="290"/>
      <c r="AV15" s="290"/>
      <c r="AW15" s="294"/>
      <c r="AX15" s="272"/>
      <c r="AY15" s="282"/>
      <c r="AZ15" s="186"/>
      <c r="BA15" s="18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row>
    <row r="16" spans="1:81" ht="22.5" customHeight="1">
      <c r="A16" s="158"/>
      <c r="B16" s="1369"/>
      <c r="C16" s="1359" t="s">
        <v>129</v>
      </c>
      <c r="D16" s="1359" t="s">
        <v>99</v>
      </c>
      <c r="E16" s="1356" t="s">
        <v>356</v>
      </c>
      <c r="F16" s="1358"/>
      <c r="G16" s="189">
        <v>8</v>
      </c>
      <c r="H16" s="186"/>
      <c r="I16" s="295"/>
      <c r="J16" s="406">
        <f>'R1要素所得'!J53</f>
        <v>9275747</v>
      </c>
      <c r="K16" s="407">
        <f>'R1要素所得'!J54</f>
        <v>1110017</v>
      </c>
      <c r="L16" s="407">
        <f>'R1要素所得'!J55</f>
        <v>462529</v>
      </c>
      <c r="M16" s="407">
        <f>'R1要素所得'!J50-'R1要素所得'!J51</f>
        <v>0</v>
      </c>
      <c r="N16" s="296"/>
      <c r="O16" s="297"/>
      <c r="P16" s="273"/>
      <c r="Q16" s="272"/>
      <c r="R16" s="272"/>
      <c r="S16" s="272"/>
      <c r="T16" s="273"/>
      <c r="U16" s="273"/>
      <c r="V16" s="272"/>
      <c r="W16" s="272"/>
      <c r="X16" s="272"/>
      <c r="Y16" s="275"/>
      <c r="Z16" s="272"/>
      <c r="AA16" s="272"/>
      <c r="AB16" s="272"/>
      <c r="AC16" s="272"/>
      <c r="AD16" s="272"/>
      <c r="AE16" s="273"/>
      <c r="AF16" s="272"/>
      <c r="AG16" s="272"/>
      <c r="AH16" s="272"/>
      <c r="AI16" s="272"/>
      <c r="AJ16" s="273"/>
      <c r="AK16" s="272"/>
      <c r="AL16" s="272"/>
      <c r="AM16" s="272"/>
      <c r="AN16" s="272"/>
      <c r="AO16" s="273"/>
      <c r="AP16" s="276"/>
      <c r="AQ16" s="277"/>
      <c r="AR16" s="408"/>
      <c r="AS16" s="408"/>
      <c r="AT16" s="408"/>
      <c r="AU16" s="408"/>
      <c r="AV16" s="408"/>
      <c r="AW16" s="426"/>
      <c r="AX16" s="272"/>
      <c r="AY16" s="424">
        <f>SUM(P21:P25)-SUM(J16:M16)</f>
        <v>1141177</v>
      </c>
      <c r="AZ16" s="186"/>
      <c r="BA16" s="18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row>
    <row r="17" spans="1:81" ht="22.5" customHeight="1">
      <c r="A17" s="158"/>
      <c r="B17" s="1369"/>
      <c r="C17" s="1360"/>
      <c r="D17" s="1360"/>
      <c r="E17" s="1356" t="s">
        <v>29</v>
      </c>
      <c r="F17" s="1358"/>
      <c r="G17" s="189">
        <v>9</v>
      </c>
      <c r="H17" s="186"/>
      <c r="I17" s="295"/>
      <c r="J17" s="406">
        <f>'R1要素所得'!F53</f>
        <v>4910560</v>
      </c>
      <c r="K17" s="408">
        <f>'R1要素所得'!F54</f>
        <v>398773</v>
      </c>
      <c r="L17" s="407">
        <f>'R1要素所得'!F55</f>
        <v>110852</v>
      </c>
      <c r="M17" s="407">
        <f>'R1要素所得'!F50-'R1要素所得'!F51</f>
        <v>0</v>
      </c>
      <c r="N17" s="296"/>
      <c r="O17" s="297"/>
      <c r="P17" s="273"/>
      <c r="Q17" s="272"/>
      <c r="R17" s="272"/>
      <c r="S17" s="272"/>
      <c r="T17" s="273"/>
      <c r="U17" s="273"/>
      <c r="V17" s="272"/>
      <c r="W17" s="272"/>
      <c r="X17" s="272"/>
      <c r="Y17" s="275"/>
      <c r="Z17" s="272"/>
      <c r="AA17" s="272"/>
      <c r="AB17" s="272"/>
      <c r="AC17" s="272"/>
      <c r="AD17" s="272"/>
      <c r="AE17" s="273"/>
      <c r="AF17" s="272"/>
      <c r="AG17" s="272"/>
      <c r="AH17" s="272"/>
      <c r="AI17" s="272"/>
      <c r="AJ17" s="273"/>
      <c r="AK17" s="272"/>
      <c r="AL17" s="274" t="s">
        <v>1</v>
      </c>
      <c r="AM17" s="272"/>
      <c r="AN17" s="272"/>
      <c r="AO17" s="273"/>
      <c r="AP17" s="298" t="s">
        <v>2</v>
      </c>
      <c r="AQ17" s="275"/>
      <c r="AR17" s="408">
        <f>'5資本調達勘定'!K8*-1</f>
        <v>-2683561</v>
      </c>
      <c r="AS17" s="408">
        <f>'5資本調達勘定'!K23*-1</f>
        <v>-78872</v>
      </c>
      <c r="AT17" s="408">
        <f>'5資本調達勘定'!K36*-1</f>
        <v>-398773</v>
      </c>
      <c r="AU17" s="408">
        <f>'5資本調達勘定'!K66*-1</f>
        <v>-110852</v>
      </c>
      <c r="AV17" s="408">
        <f>'5資本調達勘定'!K51*-1</f>
        <v>-2148127</v>
      </c>
      <c r="AW17" s="426"/>
      <c r="AX17" s="272"/>
      <c r="AY17" s="424"/>
      <c r="AZ17" s="186"/>
      <c r="BA17" s="18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row>
    <row r="18" spans="1:81" ht="22.5" customHeight="1">
      <c r="A18" s="158"/>
      <c r="B18" s="1369"/>
      <c r="C18" s="1360"/>
      <c r="D18" s="1360"/>
      <c r="E18" s="1364" t="s">
        <v>130</v>
      </c>
      <c r="F18" s="1364"/>
      <c r="G18" s="189">
        <v>10</v>
      </c>
      <c r="H18" s="186"/>
      <c r="I18" s="295"/>
      <c r="J18" s="406">
        <f>'R1要素所得'!H53</f>
        <v>1545084</v>
      </c>
      <c r="K18" s="408">
        <f>'R1要素所得'!H54</f>
        <v>1322</v>
      </c>
      <c r="L18" s="408">
        <f>'R1要素所得'!H55</f>
        <v>16091</v>
      </c>
      <c r="M18" s="408">
        <f>'R1要素所得'!H50-'R1要素所得'!H51</f>
        <v>173643</v>
      </c>
      <c r="N18" s="299" t="s">
        <v>131</v>
      </c>
      <c r="O18" s="300"/>
      <c r="P18" s="273"/>
      <c r="Q18" s="272"/>
      <c r="R18" s="301" t="s">
        <v>131</v>
      </c>
      <c r="S18" s="272"/>
      <c r="T18" s="273"/>
      <c r="U18" s="273"/>
      <c r="V18" s="272"/>
      <c r="W18" s="272"/>
      <c r="X18" s="272"/>
      <c r="Y18" s="275"/>
      <c r="Z18" s="272"/>
      <c r="AA18" s="272"/>
      <c r="AB18" s="272"/>
      <c r="AC18" s="272"/>
      <c r="AD18" s="272"/>
      <c r="AE18" s="273"/>
      <c r="AF18" s="272"/>
      <c r="AG18" s="272"/>
      <c r="AH18" s="272"/>
      <c r="AI18" s="272"/>
      <c r="AJ18" s="273"/>
      <c r="AK18" s="272"/>
      <c r="AL18" s="272"/>
      <c r="AM18" s="272"/>
      <c r="AN18" s="272"/>
      <c r="AO18" s="273"/>
      <c r="AP18" s="273"/>
      <c r="AQ18" s="275"/>
      <c r="AR18" s="408"/>
      <c r="AS18" s="408"/>
      <c r="AT18" s="408"/>
      <c r="AU18" s="408"/>
      <c r="AV18" s="408"/>
      <c r="AW18" s="426"/>
      <c r="AX18" s="272"/>
      <c r="AY18" s="1004"/>
      <c r="AZ18" s="186"/>
      <c r="BA18" s="18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row>
    <row r="19" spans="1:81" ht="22.5" customHeight="1">
      <c r="A19" s="158"/>
      <c r="B19" s="1369"/>
      <c r="C19" s="1361"/>
      <c r="D19" s="1361"/>
      <c r="E19" s="1356" t="s">
        <v>30</v>
      </c>
      <c r="F19" s="1358"/>
      <c r="G19" s="189">
        <v>11</v>
      </c>
      <c r="H19" s="186"/>
      <c r="I19" s="302"/>
      <c r="J19" s="409">
        <f>'R1要素所得'!K53</f>
        <v>4307086</v>
      </c>
      <c r="K19" s="410">
        <f>'R1要素所得'!K54</f>
        <v>0</v>
      </c>
      <c r="L19" s="410">
        <f>'R1要素所得'!K55</f>
        <v>0</v>
      </c>
      <c r="M19" s="410">
        <f>'R1要素所得'!K50-'R1要素所得'!K51</f>
        <v>0</v>
      </c>
      <c r="N19" s="292"/>
      <c r="O19" s="303"/>
      <c r="P19" s="289"/>
      <c r="Q19" s="290"/>
      <c r="R19" s="290"/>
      <c r="S19" s="290"/>
      <c r="T19" s="289"/>
      <c r="U19" s="289"/>
      <c r="V19" s="290"/>
      <c r="W19" s="290"/>
      <c r="X19" s="290"/>
      <c r="Y19" s="293"/>
      <c r="Z19" s="290"/>
      <c r="AA19" s="290"/>
      <c r="AB19" s="290"/>
      <c r="AC19" s="290"/>
      <c r="AD19" s="290"/>
      <c r="AE19" s="289"/>
      <c r="AF19" s="290"/>
      <c r="AG19" s="290"/>
      <c r="AH19" s="290"/>
      <c r="AI19" s="290"/>
      <c r="AJ19" s="289"/>
      <c r="AK19" s="290"/>
      <c r="AL19" s="290"/>
      <c r="AM19" s="290"/>
      <c r="AN19" s="290"/>
      <c r="AO19" s="289"/>
      <c r="AP19" s="289"/>
      <c r="AQ19" s="293"/>
      <c r="AR19" s="410"/>
      <c r="AS19" s="410"/>
      <c r="AT19" s="410"/>
      <c r="AU19" s="410"/>
      <c r="AV19" s="410"/>
      <c r="AW19" s="427"/>
      <c r="AX19" s="272"/>
      <c r="AY19" s="425"/>
      <c r="AZ19" s="186"/>
      <c r="BA19" s="18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row>
    <row r="20" spans="1:81" ht="22.5" customHeight="1">
      <c r="A20" s="158"/>
      <c r="B20" s="1369"/>
      <c r="C20" s="1359" t="s">
        <v>93</v>
      </c>
      <c r="D20" s="1356" t="s">
        <v>74</v>
      </c>
      <c r="E20" s="1357"/>
      <c r="F20" s="1358"/>
      <c r="G20" s="189">
        <v>12</v>
      </c>
      <c r="H20" s="186"/>
      <c r="I20" s="295"/>
      <c r="J20" s="273"/>
      <c r="K20" s="272"/>
      <c r="L20" s="272"/>
      <c r="M20" s="304"/>
      <c r="N20" s="305"/>
      <c r="O20" s="304"/>
      <c r="P20" s="273"/>
      <c r="Q20" s="272"/>
      <c r="R20" s="272"/>
      <c r="S20" s="272"/>
      <c r="T20" s="306" t="s">
        <v>132</v>
      </c>
      <c r="U20" s="411">
        <f>'4所得支出勘定'!K7</f>
        <v>1513274</v>
      </c>
      <c r="V20" s="412">
        <f>'4所得支出勘定'!K35</f>
        <v>1360385</v>
      </c>
      <c r="W20" s="412">
        <f>'4所得支出勘定'!K78</f>
        <v>57035</v>
      </c>
      <c r="X20" s="412">
        <f>'4所得支出勘定'!K113</f>
        <v>2422</v>
      </c>
      <c r="Y20" s="413">
        <f>'4所得支出勘定'!K139</f>
        <v>48054</v>
      </c>
      <c r="Z20" s="274" t="s">
        <v>133</v>
      </c>
      <c r="AA20" s="272"/>
      <c r="AB20" s="272"/>
      <c r="AC20" s="272"/>
      <c r="AD20" s="272"/>
      <c r="AE20" s="307"/>
      <c r="AF20" s="308"/>
      <c r="AG20" s="308"/>
      <c r="AH20" s="308"/>
      <c r="AI20" s="309"/>
      <c r="AJ20" s="273"/>
      <c r="AK20" s="272"/>
      <c r="AL20" s="272"/>
      <c r="AM20" s="272"/>
      <c r="AN20" s="272"/>
      <c r="AO20" s="273"/>
      <c r="AP20" s="273"/>
      <c r="AQ20" s="275"/>
      <c r="AR20" s="272"/>
      <c r="AS20" s="272"/>
      <c r="AT20" s="274" t="s">
        <v>132</v>
      </c>
      <c r="AU20" s="272"/>
      <c r="AV20" s="272"/>
      <c r="AW20" s="278"/>
      <c r="AX20" s="272"/>
      <c r="AY20" s="414">
        <f>'3統合勘定'!K43</f>
        <v>424312</v>
      </c>
      <c r="AZ20" s="186"/>
      <c r="BA20" s="18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row>
    <row r="21" spans="1:81" ht="22.5" customHeight="1">
      <c r="A21" s="158"/>
      <c r="B21" s="1369"/>
      <c r="C21" s="1360"/>
      <c r="D21" s="1359" t="s">
        <v>100</v>
      </c>
      <c r="E21" s="1362" t="s">
        <v>81</v>
      </c>
      <c r="F21" s="1363"/>
      <c r="G21" s="189">
        <v>13</v>
      </c>
      <c r="H21" s="186"/>
      <c r="I21" s="310"/>
      <c r="J21" s="276"/>
      <c r="K21" s="284"/>
      <c r="L21" s="284"/>
      <c r="M21" s="311"/>
      <c r="N21" s="312"/>
      <c r="O21" s="311"/>
      <c r="P21" s="422"/>
      <c r="Q21" s="421"/>
      <c r="R21" s="421"/>
      <c r="S21" s="418">
        <f>'4所得支出勘定'!K17</f>
        <v>2386026</v>
      </c>
      <c r="T21" s="415">
        <f>'4所得支出勘定'!K18</f>
        <v>1027910</v>
      </c>
      <c r="U21" s="276"/>
      <c r="V21" s="284"/>
      <c r="W21" s="284"/>
      <c r="X21" s="284"/>
      <c r="Y21" s="277"/>
      <c r="Z21" s="284"/>
      <c r="AA21" s="284"/>
      <c r="AB21" s="284"/>
      <c r="AC21" s="284"/>
      <c r="AD21" s="284"/>
      <c r="AE21" s="313"/>
      <c r="AF21" s="314"/>
      <c r="AG21" s="314"/>
      <c r="AH21" s="314"/>
      <c r="AI21" s="314"/>
      <c r="AJ21" s="276"/>
      <c r="AK21" s="284"/>
      <c r="AL21" s="284"/>
      <c r="AM21" s="284"/>
      <c r="AN21" s="284"/>
      <c r="AO21" s="276"/>
      <c r="AP21" s="276"/>
      <c r="AQ21" s="277"/>
      <c r="AR21" s="284"/>
      <c r="AS21" s="284"/>
      <c r="AT21" s="284"/>
      <c r="AU21" s="284"/>
      <c r="AV21" s="284"/>
      <c r="AW21" s="286"/>
      <c r="AX21" s="272"/>
      <c r="AY21" s="315"/>
      <c r="AZ21" s="186"/>
      <c r="BA21" s="18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row>
    <row r="22" spans="1:81" ht="22.5" customHeight="1">
      <c r="A22" s="158"/>
      <c r="B22" s="1369"/>
      <c r="C22" s="1360"/>
      <c r="D22" s="1360"/>
      <c r="E22" s="1356" t="s">
        <v>82</v>
      </c>
      <c r="F22" s="1358"/>
      <c r="G22" s="189">
        <v>14</v>
      </c>
      <c r="H22" s="186"/>
      <c r="I22" s="295"/>
      <c r="J22" s="273"/>
      <c r="K22" s="272"/>
      <c r="L22" s="272"/>
      <c r="M22" s="304"/>
      <c r="N22" s="305"/>
      <c r="O22" s="304"/>
      <c r="P22" s="406"/>
      <c r="Q22" s="408"/>
      <c r="R22" s="408"/>
      <c r="S22" s="419">
        <f>'4所得支出勘定'!K53</f>
        <v>346569</v>
      </c>
      <c r="T22" s="416">
        <f>'4所得支出勘定'!K54</f>
        <v>1383451</v>
      </c>
      <c r="U22" s="273"/>
      <c r="V22" s="316"/>
      <c r="W22" s="272"/>
      <c r="X22" s="272"/>
      <c r="Y22" s="275"/>
      <c r="Z22" s="272"/>
      <c r="AA22" s="272"/>
      <c r="AB22" s="272"/>
      <c r="AC22" s="272"/>
      <c r="AD22" s="272"/>
      <c r="AE22" s="296"/>
      <c r="AF22" s="317"/>
      <c r="AG22" s="317"/>
      <c r="AH22" s="317"/>
      <c r="AI22" s="317"/>
      <c r="AJ22" s="273"/>
      <c r="AK22" s="272"/>
      <c r="AL22" s="272"/>
      <c r="AM22" s="272"/>
      <c r="AN22" s="272"/>
      <c r="AO22" s="273"/>
      <c r="AP22" s="273"/>
      <c r="AQ22" s="275"/>
      <c r="AR22" s="272"/>
      <c r="AS22" s="272"/>
      <c r="AT22" s="272"/>
      <c r="AU22" s="272"/>
      <c r="AV22" s="272"/>
      <c r="AW22" s="278"/>
      <c r="AX22" s="272"/>
      <c r="AY22" s="315"/>
      <c r="AZ22" s="186"/>
      <c r="BA22" s="18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row>
    <row r="23" spans="1:81" ht="22.5" customHeight="1">
      <c r="A23" s="158"/>
      <c r="B23" s="1369"/>
      <c r="C23" s="1360"/>
      <c r="D23" s="1360"/>
      <c r="E23" s="1305" t="s">
        <v>722</v>
      </c>
      <c r="F23" s="1306"/>
      <c r="G23" s="189">
        <v>15</v>
      </c>
      <c r="H23" s="186"/>
      <c r="I23" s="295"/>
      <c r="J23" s="273"/>
      <c r="K23" s="272"/>
      <c r="L23" s="272"/>
      <c r="M23" s="304"/>
      <c r="N23" s="305"/>
      <c r="O23" s="304"/>
      <c r="P23" s="406"/>
      <c r="Q23" s="408"/>
      <c r="R23" s="408">
        <f>'4所得支出勘定'!K90-'4所得支出勘定'!K91</f>
        <v>715361</v>
      </c>
      <c r="S23" s="419"/>
      <c r="T23" s="416">
        <f>'4所得支出勘定'!K92</f>
        <v>116099</v>
      </c>
      <c r="U23" s="273"/>
      <c r="V23" s="272"/>
      <c r="W23" s="272"/>
      <c r="X23" s="272"/>
      <c r="Y23" s="275"/>
      <c r="Z23" s="272"/>
      <c r="AA23" s="272"/>
      <c r="AB23" s="272"/>
      <c r="AC23" s="272"/>
      <c r="AD23" s="272"/>
      <c r="AE23" s="296"/>
      <c r="AF23" s="317"/>
      <c r="AG23" s="317"/>
      <c r="AH23" s="317"/>
      <c r="AI23" s="317"/>
      <c r="AJ23" s="273"/>
      <c r="AK23" s="272"/>
      <c r="AL23" s="272"/>
      <c r="AM23" s="272"/>
      <c r="AN23" s="272"/>
      <c r="AO23" s="273"/>
      <c r="AP23" s="273"/>
      <c r="AQ23" s="275"/>
      <c r="AR23" s="272"/>
      <c r="AS23" s="272"/>
      <c r="AT23" s="272"/>
      <c r="AU23" s="272"/>
      <c r="AV23" s="272"/>
      <c r="AW23" s="278"/>
      <c r="AX23" s="272"/>
      <c r="AY23" s="315"/>
      <c r="AZ23" s="186"/>
      <c r="BA23" s="18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row>
    <row r="24" spans="1:81" ht="22.5" customHeight="1">
      <c r="A24" s="158"/>
      <c r="B24" s="1369"/>
      <c r="C24" s="1360"/>
      <c r="D24" s="1360"/>
      <c r="E24" s="1356" t="s">
        <v>84</v>
      </c>
      <c r="F24" s="1358"/>
      <c r="G24" s="189">
        <v>16</v>
      </c>
      <c r="H24" s="186"/>
      <c r="I24" s="295"/>
      <c r="J24" s="273"/>
      <c r="K24" s="272"/>
      <c r="L24" s="272"/>
      <c r="M24" s="304"/>
      <c r="N24" s="305"/>
      <c r="O24" s="304"/>
      <c r="P24" s="406"/>
      <c r="Q24" s="408"/>
      <c r="R24" s="408"/>
      <c r="S24" s="419"/>
      <c r="T24" s="416">
        <f>'4所得支出勘定'!K123</f>
        <v>15678</v>
      </c>
      <c r="U24" s="273"/>
      <c r="V24" s="318" t="s">
        <v>132</v>
      </c>
      <c r="W24" s="272"/>
      <c r="X24" s="272"/>
      <c r="Y24" s="275"/>
      <c r="Z24" s="272"/>
      <c r="AA24" s="272"/>
      <c r="AB24" s="272"/>
      <c r="AC24" s="272"/>
      <c r="AD24" s="272"/>
      <c r="AE24" s="296"/>
      <c r="AF24" s="317"/>
      <c r="AG24" s="317"/>
      <c r="AH24" s="317"/>
      <c r="AI24" s="317"/>
      <c r="AJ24" s="273"/>
      <c r="AK24" s="272"/>
      <c r="AL24" s="272"/>
      <c r="AM24" s="272"/>
      <c r="AN24" s="272"/>
      <c r="AO24" s="273"/>
      <c r="AP24" s="273"/>
      <c r="AQ24" s="275"/>
      <c r="AR24" s="272"/>
      <c r="AS24" s="272"/>
      <c r="AT24" s="272"/>
      <c r="AU24" s="272"/>
      <c r="AV24" s="272"/>
      <c r="AW24" s="278"/>
      <c r="AX24" s="272"/>
      <c r="AY24" s="315"/>
      <c r="AZ24" s="186"/>
      <c r="BA24" s="18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row>
    <row r="25" spans="1:81" ht="22.5" customHeight="1">
      <c r="A25" s="158"/>
      <c r="B25" s="1369"/>
      <c r="C25" s="1361"/>
      <c r="D25" s="1361"/>
      <c r="E25" s="1356" t="s">
        <v>134</v>
      </c>
      <c r="F25" s="1358"/>
      <c r="G25" s="189">
        <v>17</v>
      </c>
      <c r="H25" s="186"/>
      <c r="I25" s="302"/>
      <c r="J25" s="289"/>
      <c r="K25" s="290"/>
      <c r="L25" s="290"/>
      <c r="M25" s="319"/>
      <c r="N25" s="320"/>
      <c r="O25" s="319"/>
      <c r="P25" s="409">
        <f>'4所得支出勘定'!K158</f>
        <v>11989470</v>
      </c>
      <c r="Q25" s="410"/>
      <c r="R25" s="410"/>
      <c r="S25" s="420">
        <f>'4所得支出勘定'!K155</f>
        <v>1574491</v>
      </c>
      <c r="T25" s="417">
        <f>'4所得支出勘定'!K163</f>
        <v>862343</v>
      </c>
      <c r="U25" s="289"/>
      <c r="V25" s="290"/>
      <c r="W25" s="290"/>
      <c r="X25" s="290"/>
      <c r="Y25" s="293"/>
      <c r="Z25" s="290"/>
      <c r="AA25" s="290"/>
      <c r="AB25" s="290"/>
      <c r="AC25" s="290"/>
      <c r="AD25" s="290"/>
      <c r="AE25" s="292"/>
      <c r="AF25" s="291"/>
      <c r="AG25" s="291"/>
      <c r="AH25" s="291"/>
      <c r="AI25" s="291"/>
      <c r="AJ25" s="289"/>
      <c r="AK25" s="290"/>
      <c r="AL25" s="290"/>
      <c r="AM25" s="290"/>
      <c r="AN25" s="290"/>
      <c r="AO25" s="289"/>
      <c r="AP25" s="289"/>
      <c r="AQ25" s="293"/>
      <c r="AR25" s="290"/>
      <c r="AS25" s="290"/>
      <c r="AT25" s="290"/>
      <c r="AU25" s="290"/>
      <c r="AV25" s="290"/>
      <c r="AW25" s="294"/>
      <c r="AX25" s="272"/>
      <c r="AY25" s="321"/>
      <c r="AZ25" s="186"/>
      <c r="BA25" s="18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row>
    <row r="26" spans="1:81" ht="22.5" customHeight="1">
      <c r="A26" s="158"/>
      <c r="B26" s="1369"/>
      <c r="C26" s="1359" t="s">
        <v>135</v>
      </c>
      <c r="D26" s="1359" t="s">
        <v>101</v>
      </c>
      <c r="E26" s="1364" t="s">
        <v>136</v>
      </c>
      <c r="F26" s="1364"/>
      <c r="G26" s="189">
        <v>18</v>
      </c>
      <c r="H26" s="186"/>
      <c r="I26" s="295"/>
      <c r="J26" s="273"/>
      <c r="K26" s="272"/>
      <c r="L26" s="272"/>
      <c r="M26" s="304"/>
      <c r="N26" s="305"/>
      <c r="O26" s="304"/>
      <c r="P26" s="273"/>
      <c r="Q26" s="272"/>
      <c r="R26" s="272"/>
      <c r="S26" s="272"/>
      <c r="T26" s="273"/>
      <c r="U26" s="273"/>
      <c r="V26" s="272"/>
      <c r="W26" s="272"/>
      <c r="X26" s="272"/>
      <c r="Y26" s="275"/>
      <c r="Z26" s="272"/>
      <c r="AA26" s="272"/>
      <c r="AB26" s="272"/>
      <c r="AC26" s="272"/>
      <c r="AD26" s="272"/>
      <c r="AE26" s="406">
        <f>'4所得支出勘定'!K11</f>
        <v>657544</v>
      </c>
      <c r="AF26" s="408">
        <f>'4所得支出勘定'!K43</f>
        <v>80665</v>
      </c>
      <c r="AG26" s="408"/>
      <c r="AH26" s="408"/>
      <c r="AI26" s="408">
        <f>'4所得支出勘定'!K143</f>
        <v>1144901</v>
      </c>
      <c r="AJ26" s="273"/>
      <c r="AK26" s="272"/>
      <c r="AL26" s="272"/>
      <c r="AM26" s="272"/>
      <c r="AN26" s="272"/>
      <c r="AO26" s="273"/>
      <c r="AP26" s="273"/>
      <c r="AQ26" s="275"/>
      <c r="AR26" s="272"/>
      <c r="AS26" s="272"/>
      <c r="AT26" s="272"/>
      <c r="AU26" s="272"/>
      <c r="AV26" s="272"/>
      <c r="AW26" s="278"/>
      <c r="AX26" s="272"/>
      <c r="AY26" s="424">
        <f>SUM(Z31:Z35)-SUM(AE26:AI26)</f>
        <v>-1029486</v>
      </c>
      <c r="AZ26" s="186"/>
      <c r="BA26" s="18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row>
    <row r="27" spans="1:81" ht="22.5" customHeight="1">
      <c r="A27" s="158"/>
      <c r="B27" s="1369"/>
      <c r="C27" s="1360"/>
      <c r="D27" s="1360"/>
      <c r="E27" s="1364" t="s">
        <v>137</v>
      </c>
      <c r="F27" s="1364"/>
      <c r="G27" s="189">
        <v>19</v>
      </c>
      <c r="H27" s="186"/>
      <c r="I27" s="295"/>
      <c r="J27" s="273"/>
      <c r="K27" s="272"/>
      <c r="L27" s="272"/>
      <c r="M27" s="272"/>
      <c r="N27" s="273"/>
      <c r="O27" s="272"/>
      <c r="P27" s="273"/>
      <c r="Q27" s="272"/>
      <c r="R27" s="272"/>
      <c r="S27" s="272"/>
      <c r="T27" s="273"/>
      <c r="U27" s="273"/>
      <c r="V27" s="272"/>
      <c r="W27" s="272"/>
      <c r="X27" s="272"/>
      <c r="Y27" s="275"/>
      <c r="Z27" s="272"/>
      <c r="AA27" s="272"/>
      <c r="AB27" s="272"/>
      <c r="AC27" s="272"/>
      <c r="AD27" s="272"/>
      <c r="AE27" s="406"/>
      <c r="AF27" s="407"/>
      <c r="AG27" s="429"/>
      <c r="AH27" s="408"/>
      <c r="AI27" s="408">
        <f>'4所得支出勘定'!K144</f>
        <v>3090391</v>
      </c>
      <c r="AJ27" s="273"/>
      <c r="AK27" s="272"/>
      <c r="AL27" s="272"/>
      <c r="AM27" s="272"/>
      <c r="AN27" s="272"/>
      <c r="AO27" s="273"/>
      <c r="AP27" s="273"/>
      <c r="AQ27" s="275"/>
      <c r="AR27" s="272"/>
      <c r="AS27" s="272"/>
      <c r="AT27" s="272"/>
      <c r="AU27" s="272"/>
      <c r="AV27" s="272"/>
      <c r="AW27" s="278"/>
      <c r="AX27" s="272"/>
      <c r="AY27" s="424">
        <f>SUM(AA31:AA35)-SUM(AE27:AI27)</f>
        <v>-2106970</v>
      </c>
      <c r="AZ27" s="186"/>
      <c r="BA27" s="18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row>
    <row r="28" spans="1:81" ht="22.5" customHeight="1">
      <c r="A28" s="158"/>
      <c r="B28" s="1369"/>
      <c r="C28" s="1360"/>
      <c r="D28" s="1360"/>
      <c r="E28" s="1364" t="s">
        <v>110</v>
      </c>
      <c r="F28" s="1364"/>
      <c r="G28" s="189">
        <v>20</v>
      </c>
      <c r="H28" s="186"/>
      <c r="I28" s="295"/>
      <c r="J28" s="273"/>
      <c r="K28" s="272"/>
      <c r="L28" s="272"/>
      <c r="M28" s="272"/>
      <c r="N28" s="273"/>
      <c r="O28" s="272"/>
      <c r="P28" s="273"/>
      <c r="Q28" s="272"/>
      <c r="R28" s="272"/>
      <c r="S28" s="272"/>
      <c r="T28" s="273"/>
      <c r="U28" s="273"/>
      <c r="V28" s="322" t="s">
        <v>132</v>
      </c>
      <c r="W28" s="272"/>
      <c r="X28" s="272"/>
      <c r="Y28" s="275"/>
      <c r="Z28" s="272"/>
      <c r="AA28" s="272"/>
      <c r="AB28" s="301" t="s">
        <v>138</v>
      </c>
      <c r="AC28" s="272"/>
      <c r="AD28" s="272"/>
      <c r="AE28" s="406">
        <f>'4所得支出勘定'!K12</f>
        <v>28635</v>
      </c>
      <c r="AF28" s="407">
        <f>'4所得支出勘定'!K44</f>
        <v>380864</v>
      </c>
      <c r="AG28" s="408">
        <f>'4所得支出勘定'!K81</f>
        <v>718959</v>
      </c>
      <c r="AH28" s="408">
        <f>'4所得支出勘定'!K116</f>
        <v>18365</v>
      </c>
      <c r="AI28" s="408"/>
      <c r="AJ28" s="323" t="s">
        <v>138</v>
      </c>
      <c r="AK28" s="272"/>
      <c r="AL28" s="272"/>
      <c r="AM28" s="272"/>
      <c r="AN28" s="272"/>
      <c r="AO28" s="273"/>
      <c r="AP28" s="273"/>
      <c r="AQ28" s="275"/>
      <c r="AR28" s="272"/>
      <c r="AS28" s="272"/>
      <c r="AT28" s="274" t="s">
        <v>138</v>
      </c>
      <c r="AU28" s="272"/>
      <c r="AV28" s="272"/>
      <c r="AW28" s="278"/>
      <c r="AX28" s="272"/>
      <c r="AY28" s="424">
        <f>SUM(AB31:AB35)-SUM(AE28:AI28)</f>
        <v>2475424</v>
      </c>
      <c r="AZ28" s="186"/>
      <c r="BA28" s="18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row>
    <row r="29" spans="1:81" ht="22.5" customHeight="1">
      <c r="A29" s="158"/>
      <c r="B29" s="1369"/>
      <c r="C29" s="1360"/>
      <c r="D29" s="1360"/>
      <c r="E29" s="1364" t="s">
        <v>139</v>
      </c>
      <c r="F29" s="1364"/>
      <c r="G29" s="189">
        <v>21</v>
      </c>
      <c r="H29" s="186"/>
      <c r="I29" s="295"/>
      <c r="J29" s="273"/>
      <c r="K29" s="272"/>
      <c r="L29" s="272"/>
      <c r="M29" s="272"/>
      <c r="N29" s="273"/>
      <c r="O29" s="272"/>
      <c r="P29" s="273"/>
      <c r="Q29" s="272"/>
      <c r="R29" s="272"/>
      <c r="S29" s="272"/>
      <c r="T29" s="273"/>
      <c r="U29" s="273"/>
      <c r="V29" s="272"/>
      <c r="W29" s="272"/>
      <c r="X29" s="272"/>
      <c r="Y29" s="275"/>
      <c r="Z29" s="272"/>
      <c r="AA29" s="272"/>
      <c r="AB29" s="272"/>
      <c r="AC29" s="272"/>
      <c r="AD29" s="272"/>
      <c r="AE29" s="406"/>
      <c r="AF29" s="407">
        <f>'4所得支出勘定'!K50</f>
        <v>-93439</v>
      </c>
      <c r="AG29" s="408"/>
      <c r="AH29" s="408"/>
      <c r="AI29" s="408"/>
      <c r="AJ29" s="273"/>
      <c r="AK29" s="272"/>
      <c r="AL29" s="272"/>
      <c r="AM29" s="272"/>
      <c r="AN29" s="272"/>
      <c r="AO29" s="273"/>
      <c r="AP29" s="273"/>
      <c r="AQ29" s="275"/>
      <c r="AR29" s="272"/>
      <c r="AS29" s="272"/>
      <c r="AT29" s="272"/>
      <c r="AU29" s="272"/>
      <c r="AV29" s="272"/>
      <c r="AW29" s="278"/>
      <c r="AX29" s="272"/>
      <c r="AY29" s="424">
        <f>SUM(AC31:AC35)-SUM(AE29:AI29)</f>
        <v>0</v>
      </c>
      <c r="AZ29" s="158"/>
      <c r="BA29" s="18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row>
    <row r="30" spans="1:81" ht="22.5" customHeight="1">
      <c r="A30" s="158"/>
      <c r="B30" s="1369"/>
      <c r="C30" s="1360"/>
      <c r="D30" s="1361"/>
      <c r="E30" s="1356" t="s">
        <v>79</v>
      </c>
      <c r="F30" s="1358"/>
      <c r="G30" s="189">
        <v>22</v>
      </c>
      <c r="H30" s="186"/>
      <c r="I30" s="302"/>
      <c r="J30" s="289"/>
      <c r="K30" s="290"/>
      <c r="L30" s="290"/>
      <c r="M30" s="290"/>
      <c r="N30" s="289"/>
      <c r="O30" s="290"/>
      <c r="P30" s="289"/>
      <c r="Q30" s="290"/>
      <c r="R30" s="290"/>
      <c r="S30" s="290"/>
      <c r="T30" s="289"/>
      <c r="U30" s="289"/>
      <c r="V30" s="290"/>
      <c r="W30" s="290"/>
      <c r="X30" s="290"/>
      <c r="Y30" s="293"/>
      <c r="Z30" s="290"/>
      <c r="AA30" s="290"/>
      <c r="AB30" s="290"/>
      <c r="AC30" s="290"/>
      <c r="AD30" s="290"/>
      <c r="AE30" s="409">
        <f>'4所得支出勘定'!K13</f>
        <v>66216</v>
      </c>
      <c r="AF30" s="410">
        <f>'4所得支出勘定'!K47</f>
        <v>183026</v>
      </c>
      <c r="AG30" s="410">
        <f>'4所得支出勘定'!K85</f>
        <v>376179</v>
      </c>
      <c r="AH30" s="410">
        <f>'4所得支出勘定'!K119</f>
        <v>2230</v>
      </c>
      <c r="AI30" s="410">
        <f>'4所得支出勘定'!K150</f>
        <v>372751</v>
      </c>
      <c r="AJ30" s="289"/>
      <c r="AK30" s="290"/>
      <c r="AL30" s="290"/>
      <c r="AM30" s="290"/>
      <c r="AN30" s="290"/>
      <c r="AO30" s="289"/>
      <c r="AP30" s="289"/>
      <c r="AQ30" s="293"/>
      <c r="AR30" s="290"/>
      <c r="AS30" s="290"/>
      <c r="AT30" s="290"/>
      <c r="AU30" s="290"/>
      <c r="AV30" s="290"/>
      <c r="AW30" s="294"/>
      <c r="AX30" s="272"/>
      <c r="AY30" s="425">
        <f>SUM(AD31:AD35)-SUM(AE30:AI30)</f>
        <v>2313869</v>
      </c>
      <c r="AZ30" s="186"/>
      <c r="BA30" s="188"/>
      <c r="BB30" s="158"/>
      <c r="BC30" s="18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row>
    <row r="31" spans="1:81" ht="22.5" customHeight="1">
      <c r="A31" s="158"/>
      <c r="B31" s="1369"/>
      <c r="C31" s="1360"/>
      <c r="D31" s="1359" t="s">
        <v>100</v>
      </c>
      <c r="E31" s="1356" t="s">
        <v>81</v>
      </c>
      <c r="F31" s="1358"/>
      <c r="G31" s="189">
        <v>23</v>
      </c>
      <c r="H31" s="186"/>
      <c r="I31" s="295"/>
      <c r="J31" s="273"/>
      <c r="K31" s="272"/>
      <c r="L31" s="272"/>
      <c r="M31" s="272"/>
      <c r="N31" s="273"/>
      <c r="O31" s="272"/>
      <c r="P31" s="324"/>
      <c r="Q31" s="325"/>
      <c r="R31" s="325"/>
      <c r="S31" s="326"/>
      <c r="T31" s="327"/>
      <c r="U31" s="406">
        <f>SUM(P21:T21)-U20</f>
        <v>1900662</v>
      </c>
      <c r="V31" s="408"/>
      <c r="W31" s="408"/>
      <c r="X31" s="408"/>
      <c r="Y31" s="419"/>
      <c r="Z31" s="408"/>
      <c r="AA31" s="408">
        <f>'4所得支出勘定'!K23</f>
        <v>28635</v>
      </c>
      <c r="AB31" s="408"/>
      <c r="AC31" s="408"/>
      <c r="AD31" s="408">
        <f>'4所得支出勘定'!K24</f>
        <v>141767</v>
      </c>
      <c r="AE31" s="273"/>
      <c r="AF31" s="272"/>
      <c r="AG31" s="272"/>
      <c r="AH31" s="272"/>
      <c r="AI31" s="272"/>
      <c r="AJ31" s="273"/>
      <c r="AK31" s="272"/>
      <c r="AL31" s="272"/>
      <c r="AM31" s="272"/>
      <c r="AN31" s="272"/>
      <c r="AO31" s="273"/>
      <c r="AP31" s="273"/>
      <c r="AQ31" s="275"/>
      <c r="AR31" s="272"/>
      <c r="AS31" s="272"/>
      <c r="AT31" s="272"/>
      <c r="AU31" s="272"/>
      <c r="AV31" s="272"/>
      <c r="AW31" s="278"/>
      <c r="AX31" s="272"/>
      <c r="AY31" s="279"/>
      <c r="AZ31" s="186"/>
      <c r="BA31" s="18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row>
    <row r="32" spans="1:81" ht="22.5" customHeight="1">
      <c r="A32" s="158"/>
      <c r="B32" s="1369"/>
      <c r="C32" s="1360"/>
      <c r="D32" s="1360"/>
      <c r="E32" s="1356" t="s">
        <v>82</v>
      </c>
      <c r="F32" s="1358"/>
      <c r="G32" s="189">
        <v>24</v>
      </c>
      <c r="H32" s="186"/>
      <c r="I32" s="295"/>
      <c r="J32" s="273"/>
      <c r="K32" s="272"/>
      <c r="L32" s="272"/>
      <c r="M32" s="272"/>
      <c r="N32" s="273"/>
      <c r="O32" s="272"/>
      <c r="P32" s="328"/>
      <c r="Q32" s="329"/>
      <c r="R32" s="329"/>
      <c r="S32" s="330"/>
      <c r="T32" s="331"/>
      <c r="U32" s="406"/>
      <c r="V32" s="408">
        <f>SUM(P22:T22)-V20</f>
        <v>369635</v>
      </c>
      <c r="W32" s="408"/>
      <c r="X32" s="408"/>
      <c r="Y32" s="428" t="s">
        <v>138</v>
      </c>
      <c r="Z32" s="408"/>
      <c r="AA32" s="408">
        <f>'4所得支出勘定'!K60</f>
        <v>271749</v>
      </c>
      <c r="AB32" s="408"/>
      <c r="AC32" s="408"/>
      <c r="AD32" s="408">
        <f>'4所得支出勘定'!K66</f>
        <v>186520</v>
      </c>
      <c r="AE32" s="273"/>
      <c r="AF32" s="332"/>
      <c r="AG32" s="332"/>
      <c r="AH32" s="332"/>
      <c r="AI32" s="332"/>
      <c r="AJ32" s="273"/>
      <c r="AK32" s="272"/>
      <c r="AL32" s="272"/>
      <c r="AM32" s="272"/>
      <c r="AN32" s="272"/>
      <c r="AO32" s="273"/>
      <c r="AP32" s="273"/>
      <c r="AQ32" s="275"/>
      <c r="AR32" s="272"/>
      <c r="AS32" s="272"/>
      <c r="AT32" s="272"/>
      <c r="AU32" s="272"/>
      <c r="AV32" s="272"/>
      <c r="AW32" s="278"/>
      <c r="AX32" s="272"/>
      <c r="AY32" s="279"/>
      <c r="AZ32" s="186"/>
      <c r="BA32" s="18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row>
    <row r="33" spans="1:81" ht="22.5" customHeight="1">
      <c r="A33" s="158"/>
      <c r="B33" s="1369"/>
      <c r="C33" s="1360"/>
      <c r="D33" s="1360"/>
      <c r="E33" s="1305" t="s">
        <v>722</v>
      </c>
      <c r="F33" s="1306"/>
      <c r="G33" s="189">
        <v>25</v>
      </c>
      <c r="H33" s="186"/>
      <c r="I33" s="295"/>
      <c r="J33" s="273"/>
      <c r="K33" s="272"/>
      <c r="L33" s="272"/>
      <c r="M33" s="272"/>
      <c r="N33" s="273"/>
      <c r="O33" s="272"/>
      <c r="P33" s="328"/>
      <c r="Q33" s="329"/>
      <c r="R33" s="329"/>
      <c r="S33" s="330"/>
      <c r="T33" s="331"/>
      <c r="U33" s="406"/>
      <c r="V33" s="408"/>
      <c r="W33" s="408">
        <f>SUM(P23:T23)-W20</f>
        <v>774425</v>
      </c>
      <c r="X33" s="408"/>
      <c r="Y33" s="419"/>
      <c r="Z33" s="408">
        <f>'4所得支出勘定'!K97</f>
        <v>853624</v>
      </c>
      <c r="AA33" s="408">
        <f>'4所得支出勘定'!K98</f>
        <v>680155</v>
      </c>
      <c r="AB33" s="408"/>
      <c r="AC33" s="408"/>
      <c r="AD33" s="408">
        <f>'4所得支出勘定'!K102</f>
        <v>2323602</v>
      </c>
      <c r="AE33" s="273"/>
      <c r="AF33" s="272"/>
      <c r="AG33" s="333" t="s">
        <v>138</v>
      </c>
      <c r="AH33" s="272"/>
      <c r="AI33" s="272"/>
      <c r="AJ33" s="273"/>
      <c r="AK33" s="272"/>
      <c r="AL33" s="272"/>
      <c r="AM33" s="272"/>
      <c r="AN33" s="272"/>
      <c r="AO33" s="273"/>
      <c r="AP33" s="273"/>
      <c r="AQ33" s="275"/>
      <c r="AR33" s="272"/>
      <c r="AS33" s="272"/>
      <c r="AT33" s="272"/>
      <c r="AU33" s="272"/>
      <c r="AV33" s="272"/>
      <c r="AW33" s="278"/>
      <c r="AX33" s="272"/>
      <c r="AY33" s="279"/>
      <c r="AZ33" s="186"/>
      <c r="BA33" s="18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row>
    <row r="34" spans="1:81" ht="22.5" customHeight="1">
      <c r="A34" s="158"/>
      <c r="B34" s="1369"/>
      <c r="C34" s="1360"/>
      <c r="D34" s="1360"/>
      <c r="E34" s="1356" t="s">
        <v>84</v>
      </c>
      <c r="F34" s="1358"/>
      <c r="G34" s="189">
        <v>26</v>
      </c>
      <c r="H34" s="186"/>
      <c r="I34" s="295"/>
      <c r="J34" s="273"/>
      <c r="K34" s="272"/>
      <c r="L34" s="334"/>
      <c r="M34" s="272"/>
      <c r="N34" s="273"/>
      <c r="O34" s="272"/>
      <c r="P34" s="328"/>
      <c r="Q34" s="329"/>
      <c r="R34" s="329"/>
      <c r="S34" s="330"/>
      <c r="T34" s="331"/>
      <c r="U34" s="406"/>
      <c r="V34" s="408"/>
      <c r="W34" s="408"/>
      <c r="X34" s="408">
        <f>SUM(P24:T24)-X20</f>
        <v>13256</v>
      </c>
      <c r="Y34" s="419"/>
      <c r="Z34" s="408"/>
      <c r="AA34" s="408">
        <f>'4所得支出勘定'!K128</f>
        <v>2882</v>
      </c>
      <c r="AB34" s="408"/>
      <c r="AC34" s="408"/>
      <c r="AD34" s="408">
        <f>'4所得支出勘定'!K129</f>
        <v>388902</v>
      </c>
      <c r="AE34" s="273"/>
      <c r="AF34" s="332"/>
      <c r="AG34" s="335"/>
      <c r="AH34" s="272"/>
      <c r="AI34" s="272"/>
      <c r="AJ34" s="273"/>
      <c r="AK34" s="272"/>
      <c r="AL34" s="272"/>
      <c r="AM34" s="272"/>
      <c r="AN34" s="272"/>
      <c r="AO34" s="273"/>
      <c r="AP34" s="273"/>
      <c r="AQ34" s="275"/>
      <c r="AR34" s="272"/>
      <c r="AS34" s="272"/>
      <c r="AT34" s="272"/>
      <c r="AU34" s="272"/>
      <c r="AV34" s="272"/>
      <c r="AW34" s="278"/>
      <c r="AX34" s="272"/>
      <c r="AY34" s="279"/>
      <c r="AZ34" s="186"/>
      <c r="BA34" s="18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row>
    <row r="35" spans="1:81" ht="22.5" customHeight="1">
      <c r="A35" s="158"/>
      <c r="B35" s="1369"/>
      <c r="C35" s="1361"/>
      <c r="D35" s="1361"/>
      <c r="E35" s="1356" t="s">
        <v>134</v>
      </c>
      <c r="F35" s="1358"/>
      <c r="G35" s="189">
        <v>27</v>
      </c>
      <c r="H35" s="186"/>
      <c r="I35" s="302"/>
      <c r="J35" s="289"/>
      <c r="K35" s="290"/>
      <c r="L35" s="290"/>
      <c r="M35" s="290"/>
      <c r="N35" s="289"/>
      <c r="O35" s="290"/>
      <c r="P35" s="336"/>
      <c r="Q35" s="337"/>
      <c r="R35" s="337"/>
      <c r="S35" s="338"/>
      <c r="T35" s="339"/>
      <c r="U35" s="409"/>
      <c r="V35" s="410"/>
      <c r="W35" s="410"/>
      <c r="X35" s="410"/>
      <c r="Y35" s="420">
        <f>SUM(P25:T25)-Y20</f>
        <v>14378250</v>
      </c>
      <c r="Z35" s="410"/>
      <c r="AA35" s="410"/>
      <c r="AB35" s="410">
        <f>'4所得支出勘定'!K171</f>
        <v>3622247</v>
      </c>
      <c r="AC35" s="410">
        <f>'4所得支出勘定'!K178</f>
        <v>-93439</v>
      </c>
      <c r="AD35" s="410">
        <f>'4所得支出勘定'!K176</f>
        <v>273480</v>
      </c>
      <c r="AE35" s="289"/>
      <c r="AF35" s="290"/>
      <c r="AG35" s="290"/>
      <c r="AH35" s="290"/>
      <c r="AI35" s="290"/>
      <c r="AJ35" s="289"/>
      <c r="AK35" s="290"/>
      <c r="AL35" s="290"/>
      <c r="AM35" s="290"/>
      <c r="AN35" s="290"/>
      <c r="AO35" s="289"/>
      <c r="AP35" s="289"/>
      <c r="AQ35" s="293"/>
      <c r="AR35" s="290"/>
      <c r="AS35" s="290"/>
      <c r="AT35" s="290"/>
      <c r="AU35" s="290"/>
      <c r="AV35" s="290"/>
      <c r="AW35" s="294"/>
      <c r="AX35" s="272"/>
      <c r="AY35" s="282"/>
      <c r="AZ35" s="186"/>
      <c r="BA35" s="18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row>
    <row r="36" spans="1:81" ht="22.5" customHeight="1">
      <c r="A36" s="158"/>
      <c r="B36" s="1369"/>
      <c r="C36" s="1372" t="s">
        <v>140</v>
      </c>
      <c r="D36" s="1359" t="s">
        <v>100</v>
      </c>
      <c r="E36" s="1356" t="s">
        <v>81</v>
      </c>
      <c r="F36" s="1358"/>
      <c r="G36" s="189">
        <v>28</v>
      </c>
      <c r="H36" s="186"/>
      <c r="I36" s="295"/>
      <c r="J36" s="273"/>
      <c r="K36" s="272"/>
      <c r="L36" s="272"/>
      <c r="M36" s="272"/>
      <c r="N36" s="273"/>
      <c r="O36" s="272"/>
      <c r="P36" s="273"/>
      <c r="Q36" s="272"/>
      <c r="R36" s="272"/>
      <c r="S36" s="272"/>
      <c r="T36" s="273"/>
      <c r="U36" s="273"/>
      <c r="V36" s="272"/>
      <c r="W36" s="272"/>
      <c r="X36" s="272"/>
      <c r="Y36" s="275"/>
      <c r="Z36" s="272"/>
      <c r="AA36" s="272"/>
      <c r="AB36" s="272"/>
      <c r="AC36" s="272"/>
      <c r="AD36" s="272"/>
      <c r="AE36" s="406">
        <f>SUM(P31:AD31)-SUM(AE20:AE30)</f>
        <v>1318669</v>
      </c>
      <c r="AF36" s="408"/>
      <c r="AG36" s="408"/>
      <c r="AH36" s="408"/>
      <c r="AI36" s="408"/>
      <c r="AJ36" s="273"/>
      <c r="AK36" s="272"/>
      <c r="AL36" s="272"/>
      <c r="AM36" s="272"/>
      <c r="AN36" s="272"/>
      <c r="AO36" s="273"/>
      <c r="AP36" s="273"/>
      <c r="AQ36" s="275"/>
      <c r="AR36" s="272"/>
      <c r="AS36" s="272"/>
      <c r="AT36" s="272"/>
      <c r="AU36" s="272"/>
      <c r="AV36" s="272"/>
      <c r="AW36" s="278"/>
      <c r="AX36" s="272"/>
      <c r="AY36" s="279"/>
      <c r="AZ36" s="186"/>
      <c r="BA36" s="18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row>
    <row r="37" spans="1:81" ht="22.5" customHeight="1">
      <c r="A37" s="158"/>
      <c r="B37" s="1369"/>
      <c r="C37" s="1373"/>
      <c r="D37" s="1360"/>
      <c r="E37" s="1356" t="s">
        <v>82</v>
      </c>
      <c r="F37" s="1358"/>
      <c r="G37" s="189">
        <v>29</v>
      </c>
      <c r="H37" s="186"/>
      <c r="I37" s="295"/>
      <c r="J37" s="273"/>
      <c r="K37" s="272"/>
      <c r="L37" s="272"/>
      <c r="M37" s="272"/>
      <c r="N37" s="273"/>
      <c r="O37" s="272"/>
      <c r="P37" s="273"/>
      <c r="Q37" s="272"/>
      <c r="R37" s="272"/>
      <c r="S37" s="272"/>
      <c r="T37" s="273"/>
      <c r="U37" s="273"/>
      <c r="V37" s="272"/>
      <c r="W37" s="272"/>
      <c r="X37" s="272"/>
      <c r="Y37" s="275"/>
      <c r="Z37" s="272"/>
      <c r="AA37" s="272"/>
      <c r="AB37" s="272"/>
      <c r="AC37" s="272"/>
      <c r="AD37" s="272"/>
      <c r="AE37" s="406"/>
      <c r="AF37" s="408">
        <f>SUM(P32:AD32)-SUM(AF20:AF30)</f>
        <v>276788</v>
      </c>
      <c r="AG37" s="408"/>
      <c r="AH37" s="408"/>
      <c r="AI37" s="408"/>
      <c r="AJ37" s="273"/>
      <c r="AK37" s="272"/>
      <c r="AL37" s="340" t="s">
        <v>1</v>
      </c>
      <c r="AM37" s="272"/>
      <c r="AN37" s="272"/>
      <c r="AO37" s="273"/>
      <c r="AP37" s="273"/>
      <c r="AQ37" s="275"/>
      <c r="AR37" s="272"/>
      <c r="AS37" s="272"/>
      <c r="AT37" s="272"/>
      <c r="AU37" s="272"/>
      <c r="AV37" s="272"/>
      <c r="AW37" s="278"/>
      <c r="AX37" s="272"/>
      <c r="AY37" s="279"/>
      <c r="AZ37" s="186"/>
      <c r="BA37" s="18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row>
    <row r="38" spans="1:81" ht="22.5" customHeight="1">
      <c r="A38" s="158"/>
      <c r="B38" s="1369"/>
      <c r="C38" s="1373"/>
      <c r="D38" s="1360"/>
      <c r="E38" s="1305" t="s">
        <v>722</v>
      </c>
      <c r="F38" s="1306"/>
      <c r="G38" s="189">
        <v>30</v>
      </c>
      <c r="H38" s="186"/>
      <c r="I38" s="295"/>
      <c r="J38" s="273"/>
      <c r="K38" s="272"/>
      <c r="L38" s="272"/>
      <c r="M38" s="272"/>
      <c r="N38" s="273"/>
      <c r="O38" s="272"/>
      <c r="P38" s="273"/>
      <c r="Q38" s="272"/>
      <c r="R38" s="272"/>
      <c r="S38" s="272"/>
      <c r="T38" s="273"/>
      <c r="U38" s="273"/>
      <c r="V38" s="272"/>
      <c r="W38" s="272"/>
      <c r="X38" s="272"/>
      <c r="Y38" s="275"/>
      <c r="Z38" s="272"/>
      <c r="AA38" s="272"/>
      <c r="AB38" s="272"/>
      <c r="AC38" s="272"/>
      <c r="AD38" s="272"/>
      <c r="AE38" s="406"/>
      <c r="AF38" s="408"/>
      <c r="AG38" s="408">
        <f>SUM(P33:AD33)-SUM(AG20:AG30)</f>
        <v>3536668</v>
      </c>
      <c r="AH38" s="408"/>
      <c r="AI38" s="408"/>
      <c r="AJ38" s="273"/>
      <c r="AK38" s="272"/>
      <c r="AL38" s="272"/>
      <c r="AM38" s="272"/>
      <c r="AN38" s="272"/>
      <c r="AO38" s="273"/>
      <c r="AP38" s="273"/>
      <c r="AQ38" s="275"/>
      <c r="AR38" s="272"/>
      <c r="AS38" s="272"/>
      <c r="AT38" s="272"/>
      <c r="AU38" s="272"/>
      <c r="AV38" s="272"/>
      <c r="AW38" s="278"/>
      <c r="AX38" s="272"/>
      <c r="AY38" s="279"/>
      <c r="AZ38" s="186"/>
      <c r="BA38" s="18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row>
    <row r="39" spans="1:81" ht="22.5" customHeight="1">
      <c r="A39" s="158"/>
      <c r="B39" s="1369"/>
      <c r="C39" s="1373"/>
      <c r="D39" s="1360"/>
      <c r="E39" s="1356" t="s">
        <v>84</v>
      </c>
      <c r="F39" s="1358"/>
      <c r="G39" s="189">
        <v>31</v>
      </c>
      <c r="H39" s="186"/>
      <c r="I39" s="295"/>
      <c r="J39" s="273"/>
      <c r="K39" s="272"/>
      <c r="L39" s="272"/>
      <c r="M39" s="272"/>
      <c r="N39" s="273"/>
      <c r="O39" s="272"/>
      <c r="P39" s="273"/>
      <c r="Q39" s="272"/>
      <c r="R39" s="272"/>
      <c r="S39" s="272"/>
      <c r="T39" s="273"/>
      <c r="U39" s="273"/>
      <c r="V39" s="272"/>
      <c r="W39" s="272"/>
      <c r="X39" s="272"/>
      <c r="Y39" s="275"/>
      <c r="Z39" s="272"/>
      <c r="AA39" s="272"/>
      <c r="AB39" s="272"/>
      <c r="AC39" s="272"/>
      <c r="AD39" s="272"/>
      <c r="AE39" s="406"/>
      <c r="AF39" s="408"/>
      <c r="AG39" s="408"/>
      <c r="AH39" s="408">
        <f>SUM(P34:AD34)-SUM(AH20:AH30)</f>
        <v>384445</v>
      </c>
      <c r="AI39" s="408"/>
      <c r="AJ39" s="273"/>
      <c r="AK39" s="272"/>
      <c r="AL39" s="340" t="s">
        <v>141</v>
      </c>
      <c r="AM39" s="272"/>
      <c r="AN39" s="272"/>
      <c r="AO39" s="273"/>
      <c r="AP39" s="273"/>
      <c r="AQ39" s="275"/>
      <c r="AR39" s="272"/>
      <c r="AS39" s="272"/>
      <c r="AT39" s="272"/>
      <c r="AU39" s="272"/>
      <c r="AV39" s="272"/>
      <c r="AW39" s="278"/>
      <c r="AX39" s="272"/>
      <c r="AY39" s="279"/>
      <c r="AZ39" s="186"/>
      <c r="BA39" s="18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row>
    <row r="40" spans="1:81" ht="22.5" customHeight="1">
      <c r="A40" s="158"/>
      <c r="B40" s="1370"/>
      <c r="C40" s="1374"/>
      <c r="D40" s="1361"/>
      <c r="E40" s="1356" t="s">
        <v>134</v>
      </c>
      <c r="F40" s="1358"/>
      <c r="G40" s="189">
        <v>32</v>
      </c>
      <c r="H40" s="186"/>
      <c r="I40" s="341"/>
      <c r="J40" s="289"/>
      <c r="K40" s="290"/>
      <c r="L40" s="290"/>
      <c r="M40" s="290"/>
      <c r="N40" s="289"/>
      <c r="O40" s="290"/>
      <c r="P40" s="289"/>
      <c r="Q40" s="290"/>
      <c r="R40" s="290"/>
      <c r="S40" s="290"/>
      <c r="T40" s="289"/>
      <c r="U40" s="289"/>
      <c r="V40" s="290"/>
      <c r="W40" s="290"/>
      <c r="X40" s="290"/>
      <c r="Y40" s="293"/>
      <c r="Z40" s="290"/>
      <c r="AA40" s="290"/>
      <c r="AB40" s="290"/>
      <c r="AC40" s="290"/>
      <c r="AD40" s="290"/>
      <c r="AE40" s="409"/>
      <c r="AF40" s="410"/>
      <c r="AG40" s="410"/>
      <c r="AH40" s="410"/>
      <c r="AI40" s="410">
        <f>SUM(P35:AD35)-SUM(AI20:AI30)</f>
        <v>13572495</v>
      </c>
      <c r="AJ40" s="289"/>
      <c r="AK40" s="290"/>
      <c r="AL40" s="290"/>
      <c r="AM40" s="290"/>
      <c r="AN40" s="290"/>
      <c r="AO40" s="289"/>
      <c r="AP40" s="289"/>
      <c r="AQ40" s="293"/>
      <c r="AR40" s="290"/>
      <c r="AS40" s="290"/>
      <c r="AT40" s="290"/>
      <c r="AU40" s="290"/>
      <c r="AV40" s="290"/>
      <c r="AW40" s="294"/>
      <c r="AX40" s="272"/>
      <c r="AY40" s="282"/>
      <c r="AZ40" s="186"/>
      <c r="BA40" s="18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row>
    <row r="41" spans="1:81" ht="22.5" customHeight="1">
      <c r="A41" s="158"/>
      <c r="B41" s="1386" t="s">
        <v>142</v>
      </c>
      <c r="C41" s="1359" t="s">
        <v>94</v>
      </c>
      <c r="D41" s="1356" t="s">
        <v>143</v>
      </c>
      <c r="E41" s="1357"/>
      <c r="F41" s="1358"/>
      <c r="G41" s="189">
        <v>33</v>
      </c>
      <c r="H41" s="186"/>
      <c r="I41" s="342"/>
      <c r="J41" s="343"/>
      <c r="K41" s="344"/>
      <c r="L41" s="344"/>
      <c r="M41" s="344"/>
      <c r="N41" s="343"/>
      <c r="O41" s="344"/>
      <c r="P41" s="343"/>
      <c r="Q41" s="344"/>
      <c r="R41" s="344"/>
      <c r="S41" s="344"/>
      <c r="T41" s="343"/>
      <c r="U41" s="343"/>
      <c r="V41" s="344"/>
      <c r="W41" s="344"/>
      <c r="X41" s="344"/>
      <c r="Y41" s="345"/>
      <c r="Z41" s="344"/>
      <c r="AA41" s="344"/>
      <c r="AB41" s="344"/>
      <c r="AC41" s="344"/>
      <c r="AD41" s="344"/>
      <c r="AE41" s="343"/>
      <c r="AF41" s="344"/>
      <c r="AG41" s="344"/>
      <c r="AH41" s="344"/>
      <c r="AI41" s="344"/>
      <c r="AJ41" s="343"/>
      <c r="AK41" s="344"/>
      <c r="AL41" s="344"/>
      <c r="AM41" s="344"/>
      <c r="AN41" s="344"/>
      <c r="AO41" s="346" t="s">
        <v>144</v>
      </c>
      <c r="AP41" s="343"/>
      <c r="AQ41" s="345"/>
      <c r="AR41" s="347"/>
      <c r="AS41" s="347"/>
      <c r="AT41" s="348" t="s">
        <v>144</v>
      </c>
      <c r="AU41" s="347"/>
      <c r="AV41" s="349"/>
      <c r="AW41" s="350"/>
      <c r="AX41" s="272"/>
      <c r="AY41" s="414">
        <f>'5資本調達勘定'!K85</f>
        <v>107996</v>
      </c>
      <c r="AZ41" s="186"/>
      <c r="BA41" s="18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row>
    <row r="42" spans="1:81" ht="22.5" customHeight="1">
      <c r="A42" s="158"/>
      <c r="B42" s="1369"/>
      <c r="C42" s="1360"/>
      <c r="D42" s="1389" t="s">
        <v>145</v>
      </c>
      <c r="E42" s="1375" t="s">
        <v>85</v>
      </c>
      <c r="F42" s="1376"/>
      <c r="G42" s="189">
        <v>34</v>
      </c>
      <c r="H42" s="186"/>
      <c r="I42" s="295"/>
      <c r="J42" s="273"/>
      <c r="K42" s="272"/>
      <c r="L42" s="272"/>
      <c r="M42" s="272"/>
      <c r="N42" s="273"/>
      <c r="O42" s="272"/>
      <c r="P42" s="273"/>
      <c r="Q42" s="272"/>
      <c r="R42" s="272"/>
      <c r="S42" s="272"/>
      <c r="T42" s="273"/>
      <c r="U42" s="273"/>
      <c r="V42" s="272"/>
      <c r="W42" s="272"/>
      <c r="X42" s="272"/>
      <c r="Y42" s="275"/>
      <c r="Z42" s="272"/>
      <c r="AA42" s="272"/>
      <c r="AB42" s="272"/>
      <c r="AC42" s="272"/>
      <c r="AD42" s="272"/>
      <c r="AE42" s="273"/>
      <c r="AF42" s="272"/>
      <c r="AG42" s="272"/>
      <c r="AH42" s="272"/>
      <c r="AI42" s="272"/>
      <c r="AJ42" s="273"/>
      <c r="AK42" s="272"/>
      <c r="AL42" s="272"/>
      <c r="AM42" s="272"/>
      <c r="AN42" s="272"/>
      <c r="AO42" s="273"/>
      <c r="AP42" s="273"/>
      <c r="AQ42" s="281" t="s">
        <v>123</v>
      </c>
      <c r="AR42" s="406">
        <f>'5資本調達勘定'!K9</f>
        <v>145103</v>
      </c>
      <c r="AS42" s="408"/>
      <c r="AT42" s="408"/>
      <c r="AU42" s="408"/>
      <c r="AV42" s="408">
        <f>'5資本調達勘定'!K52</f>
        <v>20447</v>
      </c>
      <c r="AW42" s="426"/>
      <c r="AX42" s="272"/>
      <c r="AY42" s="279"/>
      <c r="AZ42" s="186"/>
      <c r="BA42" s="18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row>
    <row r="43" spans="1:81" ht="22.5" customHeight="1">
      <c r="A43" s="158"/>
      <c r="B43" s="1369"/>
      <c r="C43" s="1360"/>
      <c r="D43" s="1390"/>
      <c r="E43" s="1375" t="s">
        <v>146</v>
      </c>
      <c r="F43" s="1376"/>
      <c r="G43" s="189">
        <v>35</v>
      </c>
      <c r="H43" s="186"/>
      <c r="I43" s="302"/>
      <c r="J43" s="289"/>
      <c r="K43" s="290"/>
      <c r="L43" s="290"/>
      <c r="M43" s="290"/>
      <c r="N43" s="289"/>
      <c r="O43" s="290"/>
      <c r="P43" s="289"/>
      <c r="Q43" s="290"/>
      <c r="R43" s="290"/>
      <c r="S43" s="290"/>
      <c r="T43" s="289"/>
      <c r="U43" s="289"/>
      <c r="V43" s="290"/>
      <c r="W43" s="290"/>
      <c r="X43" s="290"/>
      <c r="Y43" s="293"/>
      <c r="Z43" s="290"/>
      <c r="AA43" s="290"/>
      <c r="AB43" s="290"/>
      <c r="AC43" s="290"/>
      <c r="AD43" s="290"/>
      <c r="AE43" s="289"/>
      <c r="AF43" s="290"/>
      <c r="AG43" s="290"/>
      <c r="AH43" s="290"/>
      <c r="AI43" s="290"/>
      <c r="AJ43" s="289"/>
      <c r="AK43" s="290"/>
      <c r="AL43" s="290"/>
      <c r="AM43" s="290"/>
      <c r="AN43" s="290"/>
      <c r="AO43" s="289"/>
      <c r="AP43" s="289"/>
      <c r="AQ43" s="293"/>
      <c r="AR43" s="409">
        <f>'5資本調達勘定'!K7</f>
        <v>2594560</v>
      </c>
      <c r="AS43" s="410">
        <f>'5資本調達勘定'!K22</f>
        <v>31629</v>
      </c>
      <c r="AT43" s="410">
        <f>'5資本調達勘定'!K35</f>
        <v>619129</v>
      </c>
      <c r="AU43" s="410">
        <f>'5資本調達勘定'!K65</f>
        <v>70184</v>
      </c>
      <c r="AV43" s="410">
        <f>'5資本調達勘定'!K50</f>
        <v>2029043</v>
      </c>
      <c r="AW43" s="427"/>
      <c r="AX43" s="272"/>
      <c r="AY43" s="282"/>
      <c r="AZ43" s="186"/>
      <c r="BA43" s="18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row>
    <row r="44" spans="1:81" ht="22.5" customHeight="1">
      <c r="A44" s="158"/>
      <c r="B44" s="1369"/>
      <c r="C44" s="1360"/>
      <c r="D44" s="1391" t="s">
        <v>100</v>
      </c>
      <c r="E44" s="1375" t="s">
        <v>81</v>
      </c>
      <c r="F44" s="1376"/>
      <c r="G44" s="189">
        <v>36</v>
      </c>
      <c r="H44" s="186"/>
      <c r="I44" s="366"/>
      <c r="J44" s="273"/>
      <c r="K44" s="272"/>
      <c r="L44" s="272"/>
      <c r="M44" s="272"/>
      <c r="N44" s="273"/>
      <c r="O44" s="272"/>
      <c r="P44" s="273"/>
      <c r="Q44" s="272"/>
      <c r="R44" s="272"/>
      <c r="S44" s="272"/>
      <c r="T44" s="273"/>
      <c r="U44" s="273"/>
      <c r="V44" s="272"/>
      <c r="W44" s="272"/>
      <c r="X44" s="272"/>
      <c r="Y44" s="275"/>
      <c r="Z44" s="272"/>
      <c r="AA44" s="272"/>
      <c r="AB44" s="272"/>
      <c r="AC44" s="272"/>
      <c r="AD44" s="272"/>
      <c r="AE44" s="273"/>
      <c r="AF44" s="272"/>
      <c r="AG44" s="272"/>
      <c r="AH44" s="272"/>
      <c r="AI44" s="272"/>
      <c r="AJ44" s="422">
        <f>'5資本調達勘定'!K12</f>
        <v>1318669</v>
      </c>
      <c r="AK44" s="421"/>
      <c r="AL44" s="421"/>
      <c r="AM44" s="421"/>
      <c r="AN44" s="418"/>
      <c r="AO44" s="422">
        <f>'5資本調達勘定'!K13</f>
        <v>90924</v>
      </c>
      <c r="AP44" s="273"/>
      <c r="AQ44" s="275"/>
      <c r="AR44" s="273"/>
      <c r="AS44" s="272"/>
      <c r="AT44" s="272"/>
      <c r="AU44" s="272"/>
      <c r="AV44" s="272"/>
      <c r="AW44" s="278"/>
      <c r="AX44" s="272"/>
      <c r="AY44" s="279"/>
      <c r="AZ44" s="186"/>
      <c r="BA44" s="18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row>
    <row r="45" spans="1:81" ht="22.5" customHeight="1">
      <c r="A45" s="158"/>
      <c r="B45" s="1369"/>
      <c r="C45" s="1360"/>
      <c r="D45" s="1392"/>
      <c r="E45" s="1375" t="s">
        <v>82</v>
      </c>
      <c r="F45" s="1376"/>
      <c r="G45" s="189">
        <v>37</v>
      </c>
      <c r="H45" s="186"/>
      <c r="I45" s="431" t="s">
        <v>105</v>
      </c>
      <c r="J45" s="273"/>
      <c r="K45" s="272"/>
      <c r="L45" s="272"/>
      <c r="M45" s="272"/>
      <c r="N45" s="273"/>
      <c r="O45" s="272"/>
      <c r="P45" s="273"/>
      <c r="Q45" s="272"/>
      <c r="R45" s="272"/>
      <c r="S45" s="272"/>
      <c r="T45" s="273"/>
      <c r="U45" s="273"/>
      <c r="V45" s="272"/>
      <c r="W45" s="272"/>
      <c r="X45" s="272"/>
      <c r="Y45" s="275"/>
      <c r="Z45" s="272"/>
      <c r="AA45" s="272"/>
      <c r="AB45" s="272"/>
      <c r="AC45" s="272"/>
      <c r="AD45" s="272"/>
      <c r="AE45" s="273"/>
      <c r="AF45" s="272"/>
      <c r="AG45" s="272"/>
      <c r="AH45" s="272"/>
      <c r="AI45" s="272"/>
      <c r="AJ45" s="406"/>
      <c r="AK45" s="408">
        <f>'5資本調達勘定'!K26</f>
        <v>276789</v>
      </c>
      <c r="AL45" s="408"/>
      <c r="AM45" s="408"/>
      <c r="AN45" s="419"/>
      <c r="AO45" s="406"/>
      <c r="AP45" s="273"/>
      <c r="AQ45" s="275"/>
      <c r="AR45" s="273"/>
      <c r="AS45" s="272"/>
      <c r="AT45" s="272"/>
      <c r="AU45" s="272"/>
      <c r="AV45" s="272"/>
      <c r="AW45" s="278"/>
      <c r="AX45" s="272"/>
      <c r="AY45" s="279"/>
      <c r="AZ45" s="186"/>
      <c r="BA45" s="18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row>
    <row r="46" spans="1:81" ht="22.5" customHeight="1">
      <c r="A46" s="158"/>
      <c r="B46" s="1369"/>
      <c r="C46" s="1360"/>
      <c r="D46" s="1392"/>
      <c r="E46" s="1305" t="s">
        <v>722</v>
      </c>
      <c r="F46" s="1306"/>
      <c r="G46" s="189">
        <v>38</v>
      </c>
      <c r="H46" s="186"/>
      <c r="I46" s="366"/>
      <c r="J46" s="273"/>
      <c r="K46" s="272"/>
      <c r="L46" s="272"/>
      <c r="M46" s="272"/>
      <c r="N46" s="273"/>
      <c r="O46" s="272"/>
      <c r="P46" s="273"/>
      <c r="Q46" s="272"/>
      <c r="R46" s="272"/>
      <c r="S46" s="272"/>
      <c r="T46" s="273"/>
      <c r="U46" s="273"/>
      <c r="V46" s="272"/>
      <c r="W46" s="272"/>
      <c r="X46" s="272"/>
      <c r="Y46" s="275"/>
      <c r="Z46" s="272"/>
      <c r="AA46" s="272"/>
      <c r="AB46" s="272"/>
      <c r="AC46" s="272"/>
      <c r="AD46" s="272"/>
      <c r="AE46" s="273"/>
      <c r="AF46" s="272"/>
      <c r="AG46" s="272"/>
      <c r="AH46" s="272"/>
      <c r="AI46" s="272"/>
      <c r="AJ46" s="406"/>
      <c r="AK46" s="429"/>
      <c r="AL46" s="408">
        <f>'5資本調達勘定'!K40</f>
        <v>207566</v>
      </c>
      <c r="AM46" s="408"/>
      <c r="AN46" s="419"/>
      <c r="AO46" s="406">
        <f>'5資本調達勘定'!K41</f>
        <v>88633</v>
      </c>
      <c r="AP46" s="273"/>
      <c r="AQ46" s="351" t="s">
        <v>147</v>
      </c>
      <c r="AR46" s="273"/>
      <c r="AS46" s="272"/>
      <c r="AT46" s="274" t="s">
        <v>144</v>
      </c>
      <c r="AU46" s="272"/>
      <c r="AV46" s="272"/>
      <c r="AW46" s="278"/>
      <c r="AX46" s="272"/>
      <c r="AY46" s="279"/>
      <c r="AZ46" s="186"/>
      <c r="BA46" s="18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row>
    <row r="47" spans="1:81" ht="22.5" customHeight="1">
      <c r="A47" s="158"/>
      <c r="B47" s="1369"/>
      <c r="C47" s="1360"/>
      <c r="D47" s="1392"/>
      <c r="E47" s="1375" t="s">
        <v>84</v>
      </c>
      <c r="F47" s="1376"/>
      <c r="G47" s="189">
        <v>39</v>
      </c>
      <c r="H47" s="186"/>
      <c r="I47" s="366"/>
      <c r="J47" s="273"/>
      <c r="K47" s="272"/>
      <c r="L47" s="272"/>
      <c r="M47" s="272"/>
      <c r="N47" s="273"/>
      <c r="O47" s="272"/>
      <c r="P47" s="273"/>
      <c r="Q47" s="272"/>
      <c r="R47" s="272"/>
      <c r="S47" s="272"/>
      <c r="T47" s="273"/>
      <c r="U47" s="273"/>
      <c r="V47" s="272"/>
      <c r="W47" s="272"/>
      <c r="X47" s="272"/>
      <c r="Y47" s="275"/>
      <c r="Z47" s="272"/>
      <c r="AA47" s="272"/>
      <c r="AB47" s="272"/>
      <c r="AC47" s="272"/>
      <c r="AD47" s="272"/>
      <c r="AE47" s="273"/>
      <c r="AF47" s="272"/>
      <c r="AG47" s="272"/>
      <c r="AH47" s="272"/>
      <c r="AI47" s="272"/>
      <c r="AJ47" s="406"/>
      <c r="AK47" s="408"/>
      <c r="AL47" s="408"/>
      <c r="AM47" s="408">
        <f>'5資本調達勘定'!K69</f>
        <v>-17599</v>
      </c>
      <c r="AN47" s="419"/>
      <c r="AO47" s="432">
        <f>'5資本調達勘定'!K70</f>
        <v>870</v>
      </c>
      <c r="AP47" s="273"/>
      <c r="AQ47" s="275"/>
      <c r="AR47" s="272"/>
      <c r="AS47" s="272"/>
      <c r="AT47" s="272"/>
      <c r="AU47" s="272"/>
      <c r="AV47" s="272"/>
      <c r="AW47" s="278"/>
      <c r="AX47" s="272"/>
      <c r="AY47" s="279"/>
      <c r="AZ47" s="186"/>
      <c r="BA47" s="18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row>
    <row r="48" spans="1:81" ht="22.5" customHeight="1">
      <c r="A48" s="158"/>
      <c r="B48" s="1369"/>
      <c r="C48" s="1360"/>
      <c r="D48" s="1392"/>
      <c r="E48" s="1375" t="s">
        <v>134</v>
      </c>
      <c r="F48" s="1376"/>
      <c r="G48" s="189">
        <v>40</v>
      </c>
      <c r="H48" s="186"/>
      <c r="I48" s="366"/>
      <c r="J48" s="273"/>
      <c r="K48" s="272"/>
      <c r="L48" s="272"/>
      <c r="M48" s="272"/>
      <c r="N48" s="273"/>
      <c r="O48" s="272"/>
      <c r="P48" s="273"/>
      <c r="Q48" s="272"/>
      <c r="R48" s="272"/>
      <c r="S48" s="275"/>
      <c r="T48" s="272"/>
      <c r="U48" s="273"/>
      <c r="V48" s="272"/>
      <c r="W48" s="272"/>
      <c r="X48" s="272"/>
      <c r="Y48" s="275"/>
      <c r="Z48" s="272"/>
      <c r="AA48" s="272"/>
      <c r="AB48" s="272"/>
      <c r="AC48" s="272"/>
      <c r="AD48" s="272"/>
      <c r="AE48" s="273"/>
      <c r="AF48" s="272"/>
      <c r="AG48" s="272"/>
      <c r="AH48" s="272"/>
      <c r="AI48" s="272"/>
      <c r="AJ48" s="432"/>
      <c r="AK48" s="429"/>
      <c r="AL48" s="429"/>
      <c r="AM48" s="429"/>
      <c r="AN48" s="419">
        <f>'5資本調達勘定'!K55</f>
        <v>665898</v>
      </c>
      <c r="AO48" s="433">
        <f>'5資本調達勘定'!K56</f>
        <v>-72431</v>
      </c>
      <c r="AP48" s="273"/>
      <c r="AQ48" s="275"/>
      <c r="AR48" s="272"/>
      <c r="AS48" s="272"/>
      <c r="AT48" s="272"/>
      <c r="AU48" s="272"/>
      <c r="AV48" s="272"/>
      <c r="AW48" s="278"/>
      <c r="AX48" s="272"/>
      <c r="AY48" s="279"/>
      <c r="AZ48" s="186"/>
      <c r="BA48" s="18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row>
    <row r="49" spans="1:81" ht="22.5" customHeight="1" thickBot="1">
      <c r="A49" s="158"/>
      <c r="B49" s="1387"/>
      <c r="C49" s="1388"/>
      <c r="D49" s="1393"/>
      <c r="E49" s="1382" t="s">
        <v>148</v>
      </c>
      <c r="F49" s="1382"/>
      <c r="G49" s="182">
        <v>41</v>
      </c>
      <c r="H49" s="186"/>
      <c r="I49" s="430"/>
      <c r="J49" s="352"/>
      <c r="K49" s="352"/>
      <c r="L49" s="352"/>
      <c r="M49" s="352"/>
      <c r="N49" s="353"/>
      <c r="O49" s="354"/>
      <c r="P49" s="352"/>
      <c r="Q49" s="352"/>
      <c r="R49" s="352"/>
      <c r="S49" s="354"/>
      <c r="T49" s="352"/>
      <c r="U49" s="353"/>
      <c r="V49" s="352"/>
      <c r="W49" s="352"/>
      <c r="X49" s="352"/>
      <c r="Y49" s="354"/>
      <c r="Z49" s="352"/>
      <c r="AA49" s="352"/>
      <c r="AB49" s="352"/>
      <c r="AC49" s="352"/>
      <c r="AD49" s="354"/>
      <c r="AE49" s="352"/>
      <c r="AF49" s="352"/>
      <c r="AG49" s="352"/>
      <c r="AH49" s="352"/>
      <c r="AI49" s="354"/>
      <c r="AJ49" s="435"/>
      <c r="AK49" s="435"/>
      <c r="AL49" s="435"/>
      <c r="AM49" s="435"/>
      <c r="AN49" s="436"/>
      <c r="AO49" s="434"/>
      <c r="AP49" s="352"/>
      <c r="AQ49" s="354"/>
      <c r="AR49" s="352"/>
      <c r="AS49" s="352"/>
      <c r="AT49" s="352"/>
      <c r="AU49" s="352"/>
      <c r="AV49" s="352"/>
      <c r="AW49" s="355"/>
      <c r="AX49" s="272"/>
      <c r="AY49" s="356"/>
      <c r="AZ49" s="186"/>
      <c r="BA49" s="18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row>
    <row r="50" spans="1:81" ht="7.5" customHeight="1" thickBot="1">
      <c r="A50" s="158"/>
      <c r="B50" s="190"/>
      <c r="C50" s="190"/>
      <c r="D50" s="190"/>
      <c r="E50" s="191"/>
      <c r="F50" s="185"/>
      <c r="G50" s="159"/>
      <c r="H50" s="186"/>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29"/>
      <c r="AX50" s="272"/>
      <c r="AY50" s="290"/>
      <c r="AZ50" s="186"/>
      <c r="BA50" s="18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row>
    <row r="51" spans="1:81" ht="14.25" thickBot="1">
      <c r="A51" s="164"/>
      <c r="B51" s="1383" t="s">
        <v>149</v>
      </c>
      <c r="C51" s="1384"/>
      <c r="D51" s="1384"/>
      <c r="E51" s="1384"/>
      <c r="F51" s="1385"/>
      <c r="G51" s="192">
        <v>42</v>
      </c>
      <c r="H51" s="186"/>
      <c r="I51" s="404">
        <f>'3統合勘定'!K21</f>
        <v>17872790</v>
      </c>
      <c r="J51" s="357"/>
      <c r="K51" s="358"/>
      <c r="L51" s="358"/>
      <c r="M51" s="359"/>
      <c r="N51" s="358"/>
      <c r="O51" s="358"/>
      <c r="P51" s="357"/>
      <c r="Q51" s="358"/>
      <c r="R51" s="437">
        <f>'3統合勘定'!K90</f>
        <v>1020779</v>
      </c>
      <c r="S51" s="358"/>
      <c r="T51" s="357"/>
      <c r="U51" s="357"/>
      <c r="V51" s="358"/>
      <c r="W51" s="358"/>
      <c r="X51" s="358"/>
      <c r="Y51" s="359"/>
      <c r="Z51" s="358"/>
      <c r="AA51" s="358"/>
      <c r="AB51" s="358"/>
      <c r="AC51" s="358"/>
      <c r="AD51" s="358"/>
      <c r="AE51" s="357"/>
      <c r="AF51" s="358"/>
      <c r="AG51" s="358"/>
      <c r="AH51" s="358"/>
      <c r="AI51" s="358"/>
      <c r="AJ51" s="357"/>
      <c r="AK51" s="358"/>
      <c r="AL51" s="358"/>
      <c r="AM51" s="358"/>
      <c r="AN51" s="359"/>
      <c r="AO51" s="359"/>
      <c r="AP51" s="358"/>
      <c r="AQ51" s="359"/>
      <c r="AR51" s="437">
        <f>'5資本調達勘定'!K10</f>
        <v>1353491</v>
      </c>
      <c r="AS51" s="437">
        <f>'5資本調達勘定'!K24</f>
        <v>324032</v>
      </c>
      <c r="AT51" s="437">
        <f>'5資本調達勘定'!K89</f>
        <v>75843</v>
      </c>
      <c r="AU51" s="437">
        <f>'5資本調達勘定'!K67</f>
        <v>23939</v>
      </c>
      <c r="AV51" s="437">
        <f>'5資本調達勘定'!K53</f>
        <v>692104</v>
      </c>
      <c r="AW51" s="438">
        <f>'5資本調達勘定'!K86*-1</f>
        <v>-85851</v>
      </c>
      <c r="AX51" s="272"/>
      <c r="AY51" s="360"/>
      <c r="AZ51" s="186"/>
      <c r="BA51" s="188"/>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row>
    <row r="52" spans="1:81" ht="9.75" customHeight="1">
      <c r="A52" s="158"/>
      <c r="B52" s="159"/>
      <c r="C52" s="159"/>
      <c r="D52" s="159"/>
      <c r="E52" s="185"/>
      <c r="F52" s="185"/>
      <c r="G52" s="159"/>
      <c r="H52" s="186"/>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329"/>
      <c r="AS52" s="272"/>
      <c r="AT52" s="272"/>
      <c r="AU52" s="272"/>
      <c r="AV52" s="272"/>
      <c r="AW52" s="329"/>
      <c r="AX52" s="272"/>
      <c r="AY52" s="272"/>
      <c r="AZ52" s="186"/>
      <c r="BA52" s="18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row>
    <row r="53" spans="1:81">
      <c r="A53" s="158"/>
      <c r="B53" s="1377" t="s">
        <v>150</v>
      </c>
      <c r="C53" s="1378"/>
      <c r="D53" s="1378"/>
      <c r="E53" s="1378"/>
      <c r="F53" s="1378"/>
      <c r="G53" s="1379"/>
      <c r="H53" s="193"/>
      <c r="I53" s="363">
        <f>SUM(I9:AY9)</f>
        <v>59988762</v>
      </c>
      <c r="J53" s="361">
        <f>SUM(I10:AY10)</f>
        <v>39106756</v>
      </c>
      <c r="K53" s="361">
        <f>SUM(I11:AY11)</f>
        <v>2052852</v>
      </c>
      <c r="L53" s="361">
        <f>SUM(I12:AY12)</f>
        <v>782721</v>
      </c>
      <c r="M53" s="361">
        <f>SUM(I13:AY13)</f>
        <v>173643</v>
      </c>
      <c r="N53" s="361">
        <f>SUM(I14:AY14)</f>
        <v>13308642</v>
      </c>
      <c r="O53" s="361">
        <f>SUM(I15:AW15)</f>
        <v>3329103</v>
      </c>
      <c r="P53" s="361">
        <f>SUM(I16:AY16)</f>
        <v>11989470</v>
      </c>
      <c r="Q53" s="361">
        <f>SUM(I17:AY17)</f>
        <v>0</v>
      </c>
      <c r="R53" s="361">
        <f>SUM(I18:AY18)</f>
        <v>1736140</v>
      </c>
      <c r="S53" s="361">
        <f>SUM(I19:AY19)</f>
        <v>4307086</v>
      </c>
      <c r="T53" s="361">
        <f>SUM(I20:AY20)</f>
        <v>3405482</v>
      </c>
      <c r="U53" s="361">
        <f>SUM(I21:AY21)</f>
        <v>3413936</v>
      </c>
      <c r="V53" s="361">
        <f>SUM(I22:AY22)</f>
        <v>1730020</v>
      </c>
      <c r="W53" s="361">
        <f>SUM(I23:AY23)</f>
        <v>831460</v>
      </c>
      <c r="X53" s="361">
        <f>SUM(I24:AY24)</f>
        <v>15678</v>
      </c>
      <c r="Y53" s="361">
        <f>SUM(I25:AY25)</f>
        <v>14426304</v>
      </c>
      <c r="Z53" s="361">
        <f>SUM(I26:AY26)</f>
        <v>853624</v>
      </c>
      <c r="AA53" s="361">
        <f>SUM(I27:AY27)</f>
        <v>983421</v>
      </c>
      <c r="AB53" s="361">
        <f>SUM(I28:AY28)</f>
        <v>3622247</v>
      </c>
      <c r="AC53" s="361">
        <f>SUM(I29:AY29)</f>
        <v>-93439</v>
      </c>
      <c r="AD53" s="361">
        <f>SUM(I30:AY30)</f>
        <v>3314271</v>
      </c>
      <c r="AE53" s="361">
        <f>SUM(I31:AY31)</f>
        <v>2071064</v>
      </c>
      <c r="AF53" s="361">
        <f>SUM(I32:AY32)</f>
        <v>827904</v>
      </c>
      <c r="AG53" s="361">
        <f>SUM(I33:AY33)</f>
        <v>4631806</v>
      </c>
      <c r="AH53" s="361">
        <f>SUM(I34:AY34)</f>
        <v>405040</v>
      </c>
      <c r="AI53" s="361">
        <f>SUM(I35:AY35)</f>
        <v>18180538</v>
      </c>
      <c r="AJ53" s="361">
        <f>SUM(I36:AY36)</f>
        <v>1318669</v>
      </c>
      <c r="AK53" s="361">
        <f>SUM(I37:AY37)</f>
        <v>276788</v>
      </c>
      <c r="AL53" s="361">
        <f>SUM(I38:AY38)</f>
        <v>3536668</v>
      </c>
      <c r="AM53" s="361">
        <f>SUM(I39:AY39)</f>
        <v>384445</v>
      </c>
      <c r="AN53" s="362">
        <f>SUM(I40:AY40)</f>
        <v>13572495</v>
      </c>
      <c r="AO53" s="361">
        <f>SUM(I41:AY41)</f>
        <v>107996</v>
      </c>
      <c r="AP53" s="361">
        <f>SUM(I42:AY42)</f>
        <v>165550</v>
      </c>
      <c r="AQ53" s="361">
        <f>SUM(I43:AY43)</f>
        <v>5344545</v>
      </c>
      <c r="AR53" s="361">
        <f>SUM(I44:AY44)</f>
        <v>1409593</v>
      </c>
      <c r="AS53" s="361">
        <f>SUM(I45:AY45)</f>
        <v>276789</v>
      </c>
      <c r="AT53" s="361">
        <f>SUM(I46:AY46)</f>
        <v>296199</v>
      </c>
      <c r="AU53" s="361">
        <f>SUM(I47:AY47)</f>
        <v>-16729</v>
      </c>
      <c r="AV53" s="361">
        <f>SUM(I48:AY48)</f>
        <v>593467</v>
      </c>
      <c r="AW53" s="361">
        <f>SUM(I49:AY49)</f>
        <v>0</v>
      </c>
      <c r="AX53" s="330">
        <f>SUM(AX9:CF9)</f>
        <v>17950803</v>
      </c>
      <c r="AY53" s="361">
        <f>SUM(I51:AY51)</f>
        <v>21277127</v>
      </c>
      <c r="AZ53" s="158"/>
      <c r="BA53" s="18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row>
    <row r="54" spans="1:81" ht="7.5" customHeight="1">
      <c r="A54" s="158"/>
      <c r="B54" s="158"/>
      <c r="C54" s="158"/>
      <c r="D54" s="158"/>
      <c r="E54" s="158"/>
      <c r="F54" s="158"/>
      <c r="G54" s="159"/>
      <c r="H54" s="158"/>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row>
    <row r="55" spans="1:81">
      <c r="A55" s="158"/>
      <c r="B55" s="1377" t="s">
        <v>151</v>
      </c>
      <c r="C55" s="1378"/>
      <c r="D55" s="1378"/>
      <c r="E55" s="1378"/>
      <c r="F55" s="1378"/>
      <c r="G55" s="1379"/>
      <c r="H55" s="158"/>
      <c r="I55" s="363">
        <f>SUM(I9:I51)</f>
        <v>59988762</v>
      </c>
      <c r="J55" s="361">
        <f t="shared" ref="J55:AY55" si="0">SUM(J9:J51)</f>
        <v>39106756</v>
      </c>
      <c r="K55" s="361">
        <f t="shared" si="0"/>
        <v>2052852</v>
      </c>
      <c r="L55" s="361">
        <f t="shared" si="0"/>
        <v>782721</v>
      </c>
      <c r="M55" s="361">
        <f t="shared" si="0"/>
        <v>173643</v>
      </c>
      <c r="N55" s="361">
        <f t="shared" si="0"/>
        <v>13308642</v>
      </c>
      <c r="O55" s="361">
        <f t="shared" si="0"/>
        <v>3329103</v>
      </c>
      <c r="P55" s="361">
        <f t="shared" si="0"/>
        <v>11989470</v>
      </c>
      <c r="Q55" s="361">
        <f t="shared" si="0"/>
        <v>0</v>
      </c>
      <c r="R55" s="361">
        <f t="shared" si="0"/>
        <v>1736140</v>
      </c>
      <c r="S55" s="361">
        <f t="shared" si="0"/>
        <v>4307086</v>
      </c>
      <c r="T55" s="361">
        <f t="shared" si="0"/>
        <v>3405481</v>
      </c>
      <c r="U55" s="361">
        <f t="shared" si="0"/>
        <v>3413936</v>
      </c>
      <c r="V55" s="361">
        <f t="shared" si="0"/>
        <v>1730020</v>
      </c>
      <c r="W55" s="361">
        <f t="shared" si="0"/>
        <v>831460</v>
      </c>
      <c r="X55" s="361">
        <f t="shared" si="0"/>
        <v>15678</v>
      </c>
      <c r="Y55" s="361">
        <f t="shared" si="0"/>
        <v>14426304</v>
      </c>
      <c r="Z55" s="361">
        <f t="shared" si="0"/>
        <v>853624</v>
      </c>
      <c r="AA55" s="361">
        <f t="shared" si="0"/>
        <v>983421</v>
      </c>
      <c r="AB55" s="361">
        <f t="shared" si="0"/>
        <v>3622247</v>
      </c>
      <c r="AC55" s="361">
        <f t="shared" si="0"/>
        <v>-93439</v>
      </c>
      <c r="AD55" s="361">
        <f t="shared" si="0"/>
        <v>3314271</v>
      </c>
      <c r="AE55" s="361">
        <f t="shared" si="0"/>
        <v>2071064</v>
      </c>
      <c r="AF55" s="361">
        <f t="shared" si="0"/>
        <v>827904</v>
      </c>
      <c r="AG55" s="361">
        <f t="shared" si="0"/>
        <v>4631806</v>
      </c>
      <c r="AH55" s="361">
        <f t="shared" si="0"/>
        <v>405040</v>
      </c>
      <c r="AI55" s="361">
        <f t="shared" si="0"/>
        <v>18180538</v>
      </c>
      <c r="AJ55" s="361">
        <f t="shared" si="0"/>
        <v>1318669</v>
      </c>
      <c r="AK55" s="361">
        <f t="shared" si="0"/>
        <v>276789</v>
      </c>
      <c r="AL55" s="361">
        <f t="shared" si="0"/>
        <v>3536669</v>
      </c>
      <c r="AM55" s="361">
        <f t="shared" si="0"/>
        <v>384445</v>
      </c>
      <c r="AN55" s="361">
        <f t="shared" si="0"/>
        <v>13572496</v>
      </c>
      <c r="AO55" s="361">
        <f t="shared" si="0"/>
        <v>107996</v>
      </c>
      <c r="AP55" s="361">
        <f t="shared" si="0"/>
        <v>165550</v>
      </c>
      <c r="AQ55" s="361">
        <f t="shared" si="0"/>
        <v>5344545</v>
      </c>
      <c r="AR55" s="361">
        <f t="shared" si="0"/>
        <v>1409593</v>
      </c>
      <c r="AS55" s="361">
        <f t="shared" si="0"/>
        <v>276789</v>
      </c>
      <c r="AT55" s="361">
        <f t="shared" si="0"/>
        <v>296199</v>
      </c>
      <c r="AU55" s="361">
        <f t="shared" si="0"/>
        <v>-16729</v>
      </c>
      <c r="AV55" s="361">
        <f t="shared" si="0"/>
        <v>593467</v>
      </c>
      <c r="AW55" s="361">
        <f t="shared" si="0"/>
        <v>0</v>
      </c>
      <c r="AX55" s="330">
        <f t="shared" si="0"/>
        <v>0</v>
      </c>
      <c r="AY55" s="361">
        <f t="shared" si="0"/>
        <v>21277125</v>
      </c>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row>
    <row r="56" spans="1:81" ht="9.75" customHeight="1">
      <c r="A56" s="158"/>
      <c r="B56" s="194"/>
      <c r="C56" s="194"/>
      <c r="D56" s="194"/>
      <c r="E56" s="194"/>
      <c r="F56" s="194"/>
      <c r="G56" s="194"/>
      <c r="H56" s="158"/>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row>
    <row r="57" spans="1:81">
      <c r="A57" s="158"/>
      <c r="B57" s="1377" t="s">
        <v>152</v>
      </c>
      <c r="C57" s="1378"/>
      <c r="D57" s="1378"/>
      <c r="E57" s="1378"/>
      <c r="F57" s="1378"/>
      <c r="G57" s="1379"/>
      <c r="H57" s="158"/>
      <c r="I57" s="440">
        <f>I53-I55</f>
        <v>0</v>
      </c>
      <c r="J57" s="361">
        <f t="shared" ref="J57:AY57" si="1">J53-J55</f>
        <v>0</v>
      </c>
      <c r="K57" s="361">
        <f t="shared" si="1"/>
        <v>0</v>
      </c>
      <c r="L57" s="361">
        <f t="shared" si="1"/>
        <v>0</v>
      </c>
      <c r="M57" s="361">
        <f t="shared" si="1"/>
        <v>0</v>
      </c>
      <c r="N57" s="361">
        <f t="shared" si="1"/>
        <v>0</v>
      </c>
      <c r="O57" s="361">
        <f t="shared" si="1"/>
        <v>0</v>
      </c>
      <c r="P57" s="361">
        <f t="shared" si="1"/>
        <v>0</v>
      </c>
      <c r="Q57" s="1014">
        <f t="shared" si="1"/>
        <v>0</v>
      </c>
      <c r="R57" s="440">
        <f t="shared" si="1"/>
        <v>0</v>
      </c>
      <c r="S57" s="1014">
        <f t="shared" si="1"/>
        <v>0</v>
      </c>
      <c r="T57" s="440">
        <f t="shared" si="1"/>
        <v>1</v>
      </c>
      <c r="U57" s="361">
        <f t="shared" si="1"/>
        <v>0</v>
      </c>
      <c r="V57" s="361">
        <f t="shared" si="1"/>
        <v>0</v>
      </c>
      <c r="W57" s="361">
        <f t="shared" si="1"/>
        <v>0</v>
      </c>
      <c r="X57" s="361">
        <f t="shared" si="1"/>
        <v>0</v>
      </c>
      <c r="Y57" s="361">
        <f t="shared" si="1"/>
        <v>0</v>
      </c>
      <c r="Z57" s="361">
        <f t="shared" si="1"/>
        <v>0</v>
      </c>
      <c r="AA57" s="361">
        <f t="shared" si="1"/>
        <v>0</v>
      </c>
      <c r="AB57" s="361">
        <f t="shared" si="1"/>
        <v>0</v>
      </c>
      <c r="AC57" s="361">
        <f t="shared" si="1"/>
        <v>0</v>
      </c>
      <c r="AD57" s="361">
        <f t="shared" si="1"/>
        <v>0</v>
      </c>
      <c r="AE57" s="361">
        <f t="shared" si="1"/>
        <v>0</v>
      </c>
      <c r="AF57" s="361">
        <f t="shared" si="1"/>
        <v>0</v>
      </c>
      <c r="AG57" s="361">
        <f t="shared" si="1"/>
        <v>0</v>
      </c>
      <c r="AH57" s="361">
        <f t="shared" si="1"/>
        <v>0</v>
      </c>
      <c r="AI57" s="361">
        <f t="shared" si="1"/>
        <v>0</v>
      </c>
      <c r="AJ57" s="361">
        <f t="shared" si="1"/>
        <v>0</v>
      </c>
      <c r="AK57" s="361">
        <f t="shared" si="1"/>
        <v>-1</v>
      </c>
      <c r="AL57" s="440">
        <f t="shared" si="1"/>
        <v>-1</v>
      </c>
      <c r="AM57" s="361">
        <f t="shared" si="1"/>
        <v>0</v>
      </c>
      <c r="AN57" s="440">
        <f t="shared" si="1"/>
        <v>-1</v>
      </c>
      <c r="AO57" s="361">
        <f t="shared" si="1"/>
        <v>0</v>
      </c>
      <c r="AP57" s="440">
        <f t="shared" si="1"/>
        <v>0</v>
      </c>
      <c r="AQ57" s="361">
        <f t="shared" si="1"/>
        <v>0</v>
      </c>
      <c r="AR57" s="361">
        <f t="shared" si="1"/>
        <v>0</v>
      </c>
      <c r="AS57" s="361">
        <f t="shared" si="1"/>
        <v>0</v>
      </c>
      <c r="AT57" s="361">
        <f t="shared" si="1"/>
        <v>0</v>
      </c>
      <c r="AU57" s="361">
        <f t="shared" si="1"/>
        <v>0</v>
      </c>
      <c r="AV57" s="361">
        <f t="shared" si="1"/>
        <v>0</v>
      </c>
      <c r="AW57" s="361">
        <f t="shared" si="1"/>
        <v>0</v>
      </c>
      <c r="AX57" s="330">
        <f t="shared" si="1"/>
        <v>17950803</v>
      </c>
      <c r="AY57" s="440">
        <f t="shared" si="1"/>
        <v>2</v>
      </c>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row>
    <row r="58" spans="1:81" ht="7.5" customHeight="1">
      <c r="A58" s="158"/>
      <c r="B58" s="158"/>
      <c r="C58" s="158"/>
      <c r="D58" s="158"/>
      <c r="E58" s="158"/>
      <c r="F58" s="158"/>
      <c r="G58" s="159"/>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row>
    <row r="59" spans="1:81" ht="16.5">
      <c r="A59" s="195"/>
      <c r="B59" s="195"/>
      <c r="C59" s="195"/>
      <c r="D59" s="195"/>
      <c r="E59" s="195"/>
      <c r="F59" s="195"/>
      <c r="G59" s="196"/>
      <c r="H59" s="197"/>
      <c r="I59" s="198" t="s">
        <v>153</v>
      </c>
      <c r="J59" s="984" t="s">
        <v>816</v>
      </c>
      <c r="K59" s="403"/>
      <c r="L59" s="403"/>
      <c r="M59" s="403"/>
      <c r="N59" s="403"/>
      <c r="O59" s="403"/>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013" t="s">
        <v>726</v>
      </c>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row>
    <row r="60" spans="1:81" ht="15.75">
      <c r="A60" s="195"/>
      <c r="B60" s="195"/>
      <c r="C60" s="195"/>
      <c r="D60" s="195"/>
      <c r="E60" s="999" t="s">
        <v>720</v>
      </c>
      <c r="F60" s="195"/>
      <c r="G60" s="196"/>
      <c r="H60" s="197"/>
      <c r="I60" s="1380" t="s">
        <v>154</v>
      </c>
      <c r="J60" s="1380"/>
      <c r="K60" s="199" t="s">
        <v>155</v>
      </c>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row>
    <row r="61" spans="1:81">
      <c r="A61" s="195"/>
      <c r="B61" s="195"/>
      <c r="C61" s="195"/>
      <c r="D61" s="195"/>
      <c r="E61" s="158"/>
      <c r="F61" s="195"/>
      <c r="G61" s="196"/>
      <c r="H61" s="197"/>
      <c r="I61" s="200"/>
      <c r="J61" s="195"/>
      <c r="K61" s="199" t="s">
        <v>156</v>
      </c>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row>
    <row r="62" spans="1:81">
      <c r="A62" s="195"/>
      <c r="B62" s="195"/>
      <c r="C62" s="195"/>
      <c r="D62" s="195"/>
      <c r="E62" s="195"/>
      <c r="F62" s="201"/>
      <c r="G62" s="196"/>
      <c r="H62" s="195"/>
      <c r="I62" s="200"/>
      <c r="J62" s="195"/>
      <c r="K62" s="199" t="s">
        <v>157</v>
      </c>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row>
    <row r="63" spans="1:81">
      <c r="A63" s="195"/>
      <c r="B63" s="195"/>
      <c r="C63" s="158"/>
      <c r="D63" s="158"/>
      <c r="E63" s="195"/>
      <c r="F63" s="201"/>
      <c r="G63" s="196"/>
      <c r="H63" s="195"/>
      <c r="I63" s="1381" t="s">
        <v>158</v>
      </c>
      <c r="J63" s="1381"/>
      <c r="K63" s="199" t="s">
        <v>159</v>
      </c>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row>
    <row r="64" spans="1:81">
      <c r="A64" s="195"/>
      <c r="B64" s="199"/>
      <c r="C64" s="195"/>
      <c r="D64" s="195"/>
      <c r="E64" s="195"/>
      <c r="F64" s="201"/>
      <c r="G64" s="196"/>
      <c r="H64" s="195"/>
      <c r="I64" s="195"/>
      <c r="J64" s="195"/>
      <c r="K64" s="199" t="s">
        <v>160</v>
      </c>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row>
    <row r="65" spans="1:81">
      <c r="A65" s="195"/>
      <c r="B65" s="195"/>
      <c r="C65" s="199"/>
      <c r="D65" s="199"/>
      <c r="E65" s="195"/>
      <c r="F65" s="201"/>
      <c r="G65" s="196"/>
      <c r="H65" s="195"/>
      <c r="I65" s="195"/>
      <c r="J65" s="195"/>
      <c r="K65" s="199" t="s">
        <v>161</v>
      </c>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row>
    <row r="66" spans="1:81">
      <c r="A66" s="195"/>
      <c r="B66" s="202"/>
      <c r="C66" s="195"/>
      <c r="D66" s="195"/>
      <c r="E66" s="195"/>
      <c r="F66" s="203"/>
      <c r="G66" s="197"/>
      <c r="H66" s="197"/>
      <c r="I66" s="197"/>
      <c r="J66" s="195"/>
      <c r="K66" s="199" t="s">
        <v>162</v>
      </c>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row>
    <row r="67" spans="1:81">
      <c r="A67" s="195"/>
      <c r="B67" s="202"/>
      <c r="C67" s="202"/>
      <c r="D67" s="202"/>
      <c r="E67" s="202"/>
      <c r="F67" s="195"/>
      <c r="G67" s="196"/>
      <c r="H67" s="195"/>
      <c r="I67" s="195"/>
      <c r="J67" s="195"/>
      <c r="K67" s="199" t="s">
        <v>163</v>
      </c>
      <c r="L67" s="195"/>
      <c r="M67" s="204"/>
      <c r="N67" s="204"/>
      <c r="O67" s="204"/>
      <c r="P67" s="197"/>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row>
    <row r="68" spans="1:81">
      <c r="A68" s="158"/>
      <c r="B68" s="158"/>
      <c r="C68" s="158"/>
      <c r="D68" s="158"/>
      <c r="E68" s="158"/>
      <c r="F68" s="158"/>
      <c r="G68" s="159"/>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row>
    <row r="69" spans="1:81">
      <c r="A69" s="158"/>
      <c r="B69" s="158"/>
      <c r="C69" s="158"/>
      <c r="D69" s="158"/>
      <c r="E69" s="158"/>
      <c r="F69" s="158"/>
      <c r="G69" s="159"/>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row>
    <row r="70" spans="1:81">
      <c r="A70" s="158"/>
      <c r="B70" s="158"/>
      <c r="C70" s="158"/>
      <c r="D70" s="158"/>
      <c r="E70" s="158"/>
      <c r="F70" s="158"/>
      <c r="G70" s="159"/>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row>
    <row r="71" spans="1:81">
      <c r="A71" s="158"/>
      <c r="B71" s="158"/>
      <c r="C71" s="158"/>
      <c r="D71" s="158"/>
      <c r="E71" s="158"/>
      <c r="F71" s="158"/>
      <c r="G71" s="159"/>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row>
    <row r="72" spans="1:81">
      <c r="A72" s="158"/>
      <c r="B72" s="158"/>
      <c r="C72" s="158"/>
      <c r="D72" s="158"/>
      <c r="E72" s="158"/>
      <c r="F72" s="158"/>
      <c r="G72" s="159"/>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row>
    <row r="73" spans="1:81">
      <c r="A73" s="158"/>
      <c r="B73" s="158"/>
      <c r="C73" s="158"/>
      <c r="D73" s="158"/>
      <c r="E73" s="158"/>
      <c r="F73" s="158"/>
      <c r="G73" s="159"/>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row>
    <row r="74" spans="1:81">
      <c r="A74" s="158"/>
      <c r="B74" s="158"/>
      <c r="C74" s="158"/>
      <c r="D74" s="158"/>
      <c r="E74" s="158"/>
      <c r="F74" s="158"/>
      <c r="G74" s="159"/>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row>
    <row r="75" spans="1:81">
      <c r="A75" s="158"/>
      <c r="B75" s="158"/>
      <c r="C75" s="158"/>
      <c r="D75" s="158"/>
      <c r="E75" s="158"/>
      <c r="F75" s="158"/>
      <c r="G75" s="159"/>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row>
    <row r="76" spans="1:81">
      <c r="A76" s="158"/>
      <c r="B76" s="158"/>
      <c r="C76" s="158"/>
      <c r="D76" s="158"/>
      <c r="E76" s="158"/>
      <c r="F76" s="158"/>
      <c r="G76" s="159"/>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row>
    <row r="77" spans="1:81">
      <c r="A77" s="158"/>
      <c r="B77" s="158"/>
      <c r="C77" s="158"/>
      <c r="D77" s="158"/>
      <c r="E77" s="158"/>
      <c r="F77" s="158"/>
      <c r="G77" s="159"/>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row>
    <row r="78" spans="1:81">
      <c r="A78" s="158"/>
      <c r="B78" s="158"/>
      <c r="C78" s="158"/>
      <c r="D78" s="158"/>
      <c r="E78" s="158"/>
      <c r="F78" s="158"/>
      <c r="G78" s="159"/>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row>
    <row r="79" spans="1:81">
      <c r="A79" s="158"/>
      <c r="B79" s="158"/>
      <c r="C79" s="158"/>
      <c r="D79" s="158"/>
      <c r="E79" s="158"/>
      <c r="F79" s="158"/>
      <c r="G79" s="159"/>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row>
    <row r="80" spans="1:81">
      <c r="A80" s="158"/>
      <c r="B80" s="158"/>
      <c r="C80" s="158"/>
      <c r="D80" s="158"/>
      <c r="E80" s="158"/>
      <c r="F80" s="158"/>
      <c r="G80" s="159"/>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row>
    <row r="81" spans="1:81">
      <c r="A81" s="158"/>
      <c r="B81" s="158"/>
      <c r="C81" s="158"/>
      <c r="D81" s="158"/>
      <c r="E81" s="158"/>
      <c r="F81" s="158"/>
      <c r="G81" s="159"/>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row>
    <row r="82" spans="1:81">
      <c r="A82" s="158"/>
      <c r="B82" s="158"/>
      <c r="C82" s="158"/>
      <c r="D82" s="158"/>
      <c r="E82" s="158"/>
      <c r="F82" s="158"/>
      <c r="G82" s="159"/>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row>
    <row r="83" spans="1:81">
      <c r="A83" s="158"/>
      <c r="B83" s="158"/>
      <c r="C83" s="158"/>
      <c r="D83" s="158"/>
      <c r="E83" s="158"/>
      <c r="F83" s="158"/>
      <c r="G83" s="159"/>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row>
    <row r="84" spans="1:81">
      <c r="A84" s="158"/>
      <c r="B84" s="158"/>
      <c r="C84" s="158"/>
      <c r="D84" s="158"/>
      <c r="E84" s="158"/>
      <c r="F84" s="158"/>
      <c r="G84" s="159"/>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row>
    <row r="85" spans="1:81">
      <c r="A85" s="158"/>
      <c r="B85" s="158"/>
      <c r="C85" s="158"/>
      <c r="D85" s="158"/>
      <c r="E85" s="158"/>
      <c r="F85" s="158"/>
      <c r="G85" s="159"/>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row>
    <row r="86" spans="1:81">
      <c r="A86" s="158"/>
      <c r="B86" s="158"/>
      <c r="C86" s="158"/>
      <c r="D86" s="158"/>
      <c r="E86" s="158"/>
      <c r="F86" s="158"/>
      <c r="G86" s="159"/>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row>
    <row r="87" spans="1:81">
      <c r="A87" s="158"/>
      <c r="B87" s="158"/>
      <c r="C87" s="158"/>
      <c r="D87" s="158"/>
      <c r="E87" s="158"/>
      <c r="F87" s="158"/>
      <c r="G87" s="159"/>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row>
    <row r="88" spans="1:81">
      <c r="A88" s="158"/>
      <c r="B88" s="158"/>
      <c r="C88" s="158"/>
      <c r="D88" s="158"/>
      <c r="E88" s="158"/>
      <c r="F88" s="158"/>
      <c r="G88" s="159"/>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row>
    <row r="89" spans="1:81">
      <c r="A89" s="158"/>
      <c r="B89" s="158"/>
      <c r="C89" s="158"/>
      <c r="D89" s="158"/>
      <c r="E89" s="158"/>
      <c r="F89" s="158"/>
      <c r="G89" s="159"/>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row>
    <row r="90" spans="1:81">
      <c r="A90" s="158"/>
      <c r="B90" s="158"/>
      <c r="C90" s="158"/>
      <c r="D90" s="158"/>
      <c r="E90" s="158"/>
      <c r="F90" s="158"/>
      <c r="G90" s="159"/>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row>
    <row r="91" spans="1:81">
      <c r="A91" s="158"/>
      <c r="B91" s="158"/>
      <c r="C91" s="158"/>
      <c r="D91" s="158"/>
      <c r="E91" s="158"/>
      <c r="F91" s="158"/>
      <c r="G91" s="159"/>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row>
    <row r="92" spans="1:81">
      <c r="A92" s="158"/>
      <c r="B92" s="158"/>
      <c r="C92" s="158"/>
      <c r="D92" s="158"/>
      <c r="E92" s="158"/>
      <c r="F92" s="158"/>
      <c r="G92" s="159"/>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row>
    <row r="93" spans="1:81">
      <c r="A93" s="158"/>
      <c r="B93" s="158"/>
      <c r="C93" s="158"/>
      <c r="D93" s="158"/>
      <c r="E93" s="158"/>
      <c r="F93" s="158"/>
      <c r="G93" s="159"/>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row>
    <row r="94" spans="1:81">
      <c r="A94" s="158"/>
      <c r="B94" s="158"/>
      <c r="C94" s="158"/>
      <c r="D94" s="158"/>
      <c r="E94" s="158"/>
      <c r="F94" s="158"/>
      <c r="G94" s="159"/>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row>
    <row r="95" spans="1:81">
      <c r="A95" s="158"/>
      <c r="B95" s="158"/>
      <c r="C95" s="158"/>
      <c r="D95" s="158"/>
      <c r="E95" s="158"/>
      <c r="F95" s="158"/>
      <c r="G95" s="159"/>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row>
    <row r="96" spans="1:81">
      <c r="A96" s="158"/>
      <c r="B96" s="158"/>
      <c r="C96" s="158"/>
      <c r="D96" s="158"/>
      <c r="E96" s="158"/>
      <c r="F96" s="158"/>
      <c r="G96" s="159"/>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row>
    <row r="97" spans="1:81">
      <c r="A97" s="158"/>
      <c r="B97" s="158"/>
      <c r="C97" s="158"/>
      <c r="D97" s="158"/>
      <c r="E97" s="158"/>
      <c r="F97" s="158"/>
      <c r="G97" s="159"/>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row>
    <row r="98" spans="1:81">
      <c r="A98" s="158"/>
      <c r="B98" s="158"/>
      <c r="C98" s="158"/>
      <c r="D98" s="158"/>
      <c r="E98" s="158"/>
      <c r="F98" s="158"/>
      <c r="G98" s="159"/>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row>
    <row r="99" spans="1:81">
      <c r="A99" s="158"/>
      <c r="B99" s="158"/>
      <c r="C99" s="158"/>
      <c r="D99" s="158"/>
      <c r="E99" s="158"/>
      <c r="F99" s="158"/>
      <c r="G99" s="159"/>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row>
    <row r="100" spans="1:81">
      <c r="A100" s="158"/>
      <c r="B100" s="158"/>
      <c r="C100" s="158"/>
      <c r="D100" s="158"/>
      <c r="E100" s="158"/>
      <c r="F100" s="158"/>
      <c r="G100" s="159"/>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row>
    <row r="101" spans="1:81">
      <c r="A101" s="158"/>
      <c r="B101" s="158"/>
      <c r="C101" s="158"/>
      <c r="D101" s="158"/>
      <c r="E101" s="158"/>
      <c r="F101" s="158"/>
      <c r="G101" s="159"/>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row>
    <row r="102" spans="1:81">
      <c r="A102" s="158"/>
      <c r="B102" s="158"/>
      <c r="C102" s="158"/>
      <c r="D102" s="158"/>
      <c r="E102" s="158"/>
      <c r="F102" s="158"/>
      <c r="G102" s="159"/>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row>
    <row r="103" spans="1:81">
      <c r="A103" s="158"/>
      <c r="B103" s="158"/>
      <c r="C103" s="158"/>
      <c r="D103" s="158"/>
      <c r="E103" s="158"/>
      <c r="F103" s="158"/>
      <c r="G103" s="159"/>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row>
    <row r="104" spans="1:81">
      <c r="A104" s="158"/>
      <c r="B104" s="158"/>
      <c r="C104" s="158"/>
      <c r="D104" s="158"/>
      <c r="E104" s="158"/>
      <c r="F104" s="158"/>
      <c r="G104" s="159"/>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row>
    <row r="105" spans="1:81">
      <c r="A105" s="158"/>
      <c r="B105" s="158"/>
      <c r="C105" s="158"/>
      <c r="D105" s="158"/>
      <c r="E105" s="158"/>
      <c r="F105" s="158"/>
      <c r="G105" s="159"/>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row>
    <row r="106" spans="1:81">
      <c r="A106" s="158"/>
      <c r="B106" s="158"/>
      <c r="C106" s="158"/>
      <c r="D106" s="158"/>
      <c r="E106" s="158"/>
      <c r="F106" s="158"/>
      <c r="G106" s="159"/>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row>
    <row r="107" spans="1:81">
      <c r="A107" s="158"/>
      <c r="B107" s="158"/>
      <c r="C107" s="158"/>
      <c r="D107" s="158"/>
      <c r="E107" s="158"/>
      <c r="F107" s="158"/>
      <c r="G107" s="159"/>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row>
    <row r="108" spans="1:81">
      <c r="A108" s="158"/>
      <c r="B108" s="158"/>
      <c r="C108" s="158"/>
      <c r="D108" s="158"/>
      <c r="E108" s="158"/>
      <c r="F108" s="158"/>
      <c r="G108" s="159"/>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row>
    <row r="109" spans="1:81">
      <c r="A109" s="158"/>
      <c r="B109" s="158"/>
      <c r="C109" s="158"/>
      <c r="D109" s="158"/>
      <c r="E109" s="158"/>
      <c r="F109" s="158"/>
      <c r="G109" s="159"/>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row>
    <row r="110" spans="1:81">
      <c r="A110" s="158"/>
      <c r="B110" s="158"/>
      <c r="C110" s="158"/>
      <c r="D110" s="158"/>
      <c r="E110" s="158"/>
      <c r="F110" s="158"/>
      <c r="G110" s="159"/>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row>
    <row r="111" spans="1:81">
      <c r="A111" s="158"/>
      <c r="B111" s="158"/>
      <c r="C111" s="158"/>
      <c r="D111" s="158"/>
      <c r="E111" s="158"/>
      <c r="F111" s="158"/>
      <c r="G111" s="159"/>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row>
    <row r="112" spans="1:81">
      <c r="A112" s="158"/>
      <c r="B112" s="158"/>
      <c r="C112" s="158"/>
      <c r="D112" s="158"/>
      <c r="E112" s="158"/>
      <c r="F112" s="158"/>
      <c r="G112" s="159"/>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row>
    <row r="113" spans="1:81">
      <c r="A113" s="158"/>
      <c r="B113" s="158"/>
      <c r="C113" s="158"/>
      <c r="D113" s="158"/>
      <c r="E113" s="158"/>
      <c r="F113" s="158"/>
      <c r="G113" s="159"/>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row>
    <row r="114" spans="1:81">
      <c r="A114" s="158"/>
      <c r="B114" s="158"/>
      <c r="C114" s="158"/>
      <c r="D114" s="158"/>
      <c r="E114" s="158"/>
      <c r="F114" s="158"/>
      <c r="G114" s="159"/>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row>
    <row r="115" spans="1:81">
      <c r="A115" s="158"/>
      <c r="B115" s="158"/>
      <c r="C115" s="158"/>
      <c r="D115" s="158"/>
      <c r="E115" s="158"/>
      <c r="F115" s="158"/>
      <c r="G115" s="159"/>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row>
    <row r="116" spans="1:81">
      <c r="A116" s="158"/>
      <c r="B116" s="158"/>
      <c r="C116" s="158"/>
      <c r="D116" s="158"/>
      <c r="E116" s="158"/>
      <c r="F116" s="158"/>
      <c r="G116" s="159"/>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row>
    <row r="117" spans="1:81">
      <c r="A117" s="158"/>
      <c r="B117" s="158"/>
      <c r="C117" s="158"/>
      <c r="D117" s="158"/>
      <c r="E117" s="158"/>
      <c r="F117" s="158"/>
      <c r="G117" s="159"/>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row>
    <row r="118" spans="1:81">
      <c r="A118" s="158"/>
      <c r="B118" s="158"/>
      <c r="C118" s="158"/>
      <c r="D118" s="158"/>
      <c r="E118" s="158"/>
      <c r="F118" s="158"/>
      <c r="G118" s="159"/>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row>
    <row r="119" spans="1:81">
      <c r="A119" s="158"/>
      <c r="B119" s="158"/>
      <c r="C119" s="158"/>
      <c r="D119" s="158"/>
      <c r="E119" s="158"/>
      <c r="F119" s="158"/>
      <c r="G119" s="159"/>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row>
    <row r="120" spans="1:81">
      <c r="A120" s="158"/>
      <c r="B120" s="158"/>
      <c r="C120" s="158"/>
      <c r="D120" s="158"/>
      <c r="E120" s="158"/>
      <c r="F120" s="158"/>
      <c r="G120" s="159"/>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row>
    <row r="121" spans="1:81">
      <c r="A121" s="158"/>
      <c r="B121" s="158"/>
      <c r="C121" s="158"/>
      <c r="D121" s="158"/>
      <c r="E121" s="158"/>
      <c r="F121" s="158"/>
      <c r="G121" s="159"/>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row>
    <row r="122" spans="1:81">
      <c r="A122" s="158"/>
      <c r="B122" s="158"/>
      <c r="C122" s="158"/>
      <c r="D122" s="158"/>
      <c r="E122" s="158"/>
      <c r="F122" s="158"/>
      <c r="G122" s="159"/>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row>
    <row r="123" spans="1:81">
      <c r="A123" s="158"/>
      <c r="B123" s="158"/>
      <c r="C123" s="158"/>
      <c r="D123" s="158"/>
      <c r="E123" s="158"/>
      <c r="F123" s="158"/>
      <c r="G123" s="159"/>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row>
    <row r="124" spans="1:81">
      <c r="A124" s="158"/>
      <c r="B124" s="158"/>
      <c r="C124" s="158"/>
      <c r="D124" s="158"/>
      <c r="E124" s="158"/>
      <c r="F124" s="158"/>
      <c r="G124" s="159"/>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row>
    <row r="125" spans="1:81">
      <c r="A125" s="158"/>
      <c r="B125" s="158"/>
      <c r="C125" s="158"/>
      <c r="D125" s="158"/>
      <c r="E125" s="158"/>
      <c r="F125" s="158"/>
      <c r="G125" s="159"/>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row>
    <row r="126" spans="1:81">
      <c r="A126" s="158"/>
      <c r="B126" s="158"/>
      <c r="C126" s="158"/>
      <c r="D126" s="158"/>
      <c r="E126" s="158"/>
      <c r="F126" s="158"/>
      <c r="G126" s="159"/>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row>
    <row r="127" spans="1:81">
      <c r="A127" s="158"/>
      <c r="B127" s="158"/>
      <c r="C127" s="158"/>
      <c r="D127" s="158"/>
      <c r="E127" s="158"/>
      <c r="F127" s="158"/>
      <c r="G127" s="159"/>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row>
    <row r="128" spans="1:81">
      <c r="A128" s="158"/>
      <c r="B128" s="158"/>
      <c r="C128" s="158"/>
      <c r="D128" s="158"/>
      <c r="E128" s="158"/>
      <c r="F128" s="158"/>
      <c r="G128" s="159"/>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row>
    <row r="129" spans="1:81">
      <c r="A129" s="158"/>
      <c r="B129" s="158"/>
      <c r="C129" s="158"/>
      <c r="D129" s="158"/>
      <c r="E129" s="158"/>
      <c r="F129" s="158"/>
      <c r="G129" s="159"/>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row>
    <row r="130" spans="1:81">
      <c r="A130" s="158"/>
      <c r="B130" s="158"/>
      <c r="C130" s="158"/>
      <c r="D130" s="158"/>
      <c r="E130" s="158"/>
      <c r="F130" s="158"/>
      <c r="G130" s="159"/>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row>
    <row r="131" spans="1:81">
      <c r="A131" s="158"/>
      <c r="B131" s="158"/>
      <c r="C131" s="158"/>
      <c r="D131" s="158"/>
      <c r="E131" s="158"/>
      <c r="F131" s="158"/>
      <c r="G131" s="159"/>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row>
    <row r="132" spans="1:81">
      <c r="A132" s="158"/>
      <c r="B132" s="158"/>
      <c r="C132" s="158"/>
      <c r="D132" s="158"/>
      <c r="E132" s="158"/>
      <c r="F132" s="158"/>
      <c r="G132" s="159"/>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row>
    <row r="133" spans="1:81">
      <c r="A133" s="158"/>
      <c r="B133" s="158"/>
      <c r="C133" s="158"/>
      <c r="D133" s="158"/>
      <c r="E133" s="158"/>
      <c r="F133" s="158"/>
      <c r="G133" s="159"/>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row>
    <row r="134" spans="1:81">
      <c r="A134" s="158"/>
      <c r="B134" s="158"/>
      <c r="C134" s="158"/>
      <c r="D134" s="158"/>
      <c r="E134" s="158"/>
      <c r="F134" s="158"/>
      <c r="G134" s="159"/>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row>
    <row r="135" spans="1:81">
      <c r="A135" s="158"/>
      <c r="B135" s="158"/>
      <c r="C135" s="158"/>
      <c r="D135" s="158"/>
      <c r="E135" s="158"/>
      <c r="F135" s="158"/>
      <c r="G135" s="159"/>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row>
    <row r="136" spans="1:81">
      <c r="A136" s="158"/>
      <c r="B136" s="158"/>
      <c r="C136" s="158"/>
      <c r="D136" s="158"/>
      <c r="E136" s="158"/>
      <c r="F136" s="158"/>
      <c r="G136" s="159"/>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row>
    <row r="137" spans="1:81">
      <c r="A137" s="158"/>
      <c r="B137" s="158"/>
      <c r="C137" s="158"/>
      <c r="D137" s="158"/>
      <c r="E137" s="158"/>
      <c r="F137" s="158"/>
      <c r="G137" s="159"/>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row>
    <row r="138" spans="1:81">
      <c r="A138" s="158"/>
      <c r="B138" s="158"/>
      <c r="C138" s="158"/>
      <c r="D138" s="158"/>
      <c r="E138" s="158"/>
      <c r="F138" s="158"/>
      <c r="G138" s="159"/>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row>
    <row r="139" spans="1:81">
      <c r="A139" s="158"/>
      <c r="B139" s="158"/>
      <c r="C139" s="158"/>
      <c r="D139" s="158"/>
      <c r="E139" s="158"/>
      <c r="F139" s="158"/>
      <c r="G139" s="159"/>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row>
    <row r="140" spans="1:81">
      <c r="A140" s="158"/>
      <c r="B140" s="158"/>
      <c r="C140" s="158"/>
      <c r="D140" s="158"/>
      <c r="E140" s="158"/>
      <c r="F140" s="158"/>
      <c r="G140" s="159"/>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row>
    <row r="141" spans="1:81">
      <c r="A141" s="158"/>
      <c r="B141" s="158"/>
      <c r="C141" s="158"/>
      <c r="D141" s="158"/>
      <c r="E141" s="158"/>
      <c r="F141" s="158"/>
      <c r="G141" s="159"/>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row>
    <row r="142" spans="1:81">
      <c r="A142" s="158"/>
      <c r="B142" s="158"/>
      <c r="C142" s="158"/>
      <c r="D142" s="158"/>
      <c r="E142" s="158"/>
      <c r="F142" s="158"/>
      <c r="G142" s="159"/>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row>
    <row r="143" spans="1:81">
      <c r="A143" s="158"/>
      <c r="B143" s="158"/>
      <c r="C143" s="158"/>
      <c r="D143" s="158"/>
      <c r="E143" s="158"/>
      <c r="F143" s="158"/>
      <c r="G143" s="159"/>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row>
    <row r="144" spans="1:81">
      <c r="A144" s="158"/>
      <c r="B144" s="158"/>
      <c r="C144" s="158"/>
      <c r="D144" s="158"/>
      <c r="E144" s="158"/>
      <c r="F144" s="158"/>
      <c r="G144" s="159"/>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row>
    <row r="145" spans="1:81">
      <c r="A145" s="158"/>
      <c r="B145" s="158"/>
      <c r="C145" s="158"/>
      <c r="D145" s="158"/>
      <c r="E145" s="158"/>
      <c r="F145" s="158"/>
      <c r="G145" s="159"/>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row>
    <row r="146" spans="1:81">
      <c r="A146" s="158"/>
      <c r="B146" s="158"/>
      <c r="C146" s="158"/>
      <c r="D146" s="158"/>
      <c r="E146" s="158"/>
      <c r="F146" s="158"/>
      <c r="G146" s="159"/>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row>
    <row r="147" spans="1:81">
      <c r="A147" s="158"/>
      <c r="B147" s="158"/>
      <c r="C147" s="158"/>
      <c r="D147" s="158"/>
      <c r="E147" s="158"/>
      <c r="F147" s="158"/>
      <c r="G147" s="159"/>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row>
    <row r="148" spans="1:81">
      <c r="A148" s="158"/>
      <c r="B148" s="158"/>
      <c r="C148" s="158"/>
      <c r="D148" s="158"/>
      <c r="E148" s="158"/>
      <c r="F148" s="158"/>
      <c r="G148" s="159"/>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row>
    <row r="149" spans="1:81">
      <c r="A149" s="158"/>
      <c r="B149" s="158"/>
      <c r="C149" s="158"/>
      <c r="D149" s="158"/>
      <c r="E149" s="158"/>
      <c r="F149" s="158"/>
      <c r="G149" s="159"/>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row>
    <row r="150" spans="1:81">
      <c r="A150" s="158"/>
      <c r="B150" s="158"/>
      <c r="C150" s="158"/>
      <c r="D150" s="158"/>
      <c r="E150" s="158"/>
      <c r="F150" s="158"/>
      <c r="G150" s="159"/>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row>
    <row r="151" spans="1:81">
      <c r="A151" s="158"/>
      <c r="B151" s="158"/>
      <c r="C151" s="158"/>
      <c r="D151" s="158"/>
      <c r="E151" s="158"/>
      <c r="F151" s="158"/>
      <c r="G151" s="159"/>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row>
    <row r="152" spans="1:81">
      <c r="A152" s="158"/>
      <c r="B152" s="158"/>
      <c r="C152" s="158"/>
      <c r="D152" s="158"/>
      <c r="E152" s="158"/>
      <c r="F152" s="158"/>
      <c r="G152" s="159"/>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row>
    <row r="153" spans="1:81">
      <c r="A153" s="158"/>
      <c r="B153" s="158"/>
      <c r="C153" s="158"/>
      <c r="D153" s="158"/>
      <c r="E153" s="158"/>
      <c r="F153" s="158"/>
      <c r="G153" s="159"/>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row>
    <row r="154" spans="1:81">
      <c r="A154" s="158"/>
      <c r="B154" s="158"/>
      <c r="C154" s="158"/>
      <c r="D154" s="158"/>
      <c r="E154" s="158"/>
      <c r="F154" s="158"/>
      <c r="G154" s="159"/>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row>
    <row r="155" spans="1:81">
      <c r="A155" s="158"/>
      <c r="B155" s="158"/>
      <c r="C155" s="158"/>
      <c r="D155" s="158"/>
      <c r="E155" s="158"/>
      <c r="F155" s="158"/>
      <c r="G155" s="159"/>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row>
    <row r="156" spans="1:81">
      <c r="A156" s="158"/>
      <c r="B156" s="158"/>
      <c r="C156" s="158"/>
      <c r="D156" s="158"/>
      <c r="E156" s="158"/>
      <c r="F156" s="158"/>
      <c r="G156" s="15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row>
    <row r="157" spans="1:81">
      <c r="A157" s="158"/>
      <c r="B157" s="158"/>
      <c r="C157" s="158"/>
      <c r="D157" s="158"/>
      <c r="E157" s="158"/>
      <c r="F157" s="158"/>
      <c r="G157" s="159"/>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row>
    <row r="158" spans="1:81">
      <c r="A158" s="158"/>
      <c r="B158" s="158"/>
      <c r="C158" s="158"/>
      <c r="D158" s="158"/>
      <c r="E158" s="158"/>
      <c r="F158" s="158"/>
      <c r="G158" s="159"/>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row>
    <row r="159" spans="1:81">
      <c r="A159" s="158"/>
      <c r="B159" s="158"/>
      <c r="C159" s="158"/>
      <c r="D159" s="158"/>
      <c r="E159" s="158"/>
      <c r="F159" s="158"/>
      <c r="G159" s="159"/>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row>
    <row r="160" spans="1:81">
      <c r="A160" s="158"/>
      <c r="B160" s="158"/>
      <c r="C160" s="158"/>
      <c r="D160" s="158"/>
      <c r="E160" s="158"/>
      <c r="F160" s="158"/>
      <c r="G160" s="159"/>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row>
    <row r="161" spans="1:81">
      <c r="A161" s="158"/>
      <c r="B161" s="158"/>
      <c r="C161" s="158"/>
      <c r="D161" s="158"/>
      <c r="E161" s="158"/>
      <c r="F161" s="158"/>
      <c r="G161" s="159"/>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row>
    <row r="162" spans="1:81">
      <c r="A162" s="158"/>
      <c r="B162" s="158"/>
      <c r="C162" s="158"/>
      <c r="D162" s="158"/>
      <c r="E162" s="158"/>
      <c r="F162" s="158"/>
      <c r="G162" s="159"/>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row>
    <row r="163" spans="1:81">
      <c r="A163" s="158"/>
      <c r="B163" s="158"/>
      <c r="C163" s="158"/>
      <c r="D163" s="158"/>
      <c r="E163" s="158"/>
      <c r="F163" s="158"/>
      <c r="G163" s="159"/>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row>
    <row r="164" spans="1:81">
      <c r="A164" s="158"/>
      <c r="B164" s="158"/>
      <c r="C164" s="158"/>
      <c r="D164" s="158"/>
      <c r="E164" s="158"/>
      <c r="F164" s="158"/>
      <c r="G164" s="159"/>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row>
    <row r="165" spans="1:81">
      <c r="A165" s="158"/>
      <c r="B165" s="158"/>
      <c r="C165" s="158"/>
      <c r="D165" s="158"/>
      <c r="E165" s="158"/>
      <c r="F165" s="158"/>
      <c r="G165" s="159"/>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row>
    <row r="166" spans="1:81">
      <c r="A166" s="158"/>
      <c r="B166" s="158"/>
      <c r="C166" s="158"/>
      <c r="D166" s="158"/>
      <c r="E166" s="158"/>
      <c r="F166" s="158"/>
      <c r="G166" s="159"/>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row>
    <row r="167" spans="1:81">
      <c r="A167" s="158"/>
      <c r="B167" s="158"/>
      <c r="C167" s="158"/>
      <c r="D167" s="158"/>
      <c r="E167" s="158"/>
      <c r="F167" s="158"/>
      <c r="G167" s="159"/>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row>
    <row r="168" spans="1:81">
      <c r="A168" s="158"/>
      <c r="B168" s="158"/>
      <c r="C168" s="158"/>
      <c r="D168" s="158"/>
      <c r="E168" s="158"/>
      <c r="F168" s="158"/>
      <c r="G168" s="159"/>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row>
    <row r="169" spans="1:81">
      <c r="A169" s="158"/>
      <c r="B169" s="158"/>
      <c r="C169" s="158"/>
      <c r="D169" s="158"/>
      <c r="E169" s="158"/>
      <c r="F169" s="158"/>
      <c r="G169" s="159"/>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row>
    <row r="170" spans="1:81">
      <c r="A170" s="158"/>
      <c r="B170" s="158"/>
      <c r="C170" s="158"/>
      <c r="D170" s="158"/>
      <c r="E170" s="158"/>
      <c r="F170" s="158"/>
      <c r="G170" s="159"/>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row>
    <row r="171" spans="1:81">
      <c r="A171" s="158"/>
      <c r="B171" s="158"/>
      <c r="C171" s="158"/>
      <c r="D171" s="158"/>
      <c r="E171" s="158"/>
      <c r="F171" s="158"/>
      <c r="G171" s="159"/>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row>
    <row r="172" spans="1:81">
      <c r="A172" s="158"/>
      <c r="B172" s="158"/>
      <c r="C172" s="158"/>
      <c r="D172" s="158"/>
      <c r="E172" s="158"/>
      <c r="F172" s="158"/>
      <c r="G172" s="159"/>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row>
    <row r="173" spans="1:81">
      <c r="A173" s="158"/>
      <c r="B173" s="158"/>
      <c r="C173" s="158"/>
      <c r="D173" s="158"/>
      <c r="E173" s="158"/>
      <c r="F173" s="158"/>
      <c r="G173" s="159"/>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row>
    <row r="174" spans="1:81">
      <c r="A174" s="158"/>
      <c r="B174" s="158"/>
      <c r="C174" s="158"/>
      <c r="D174" s="158"/>
      <c r="E174" s="158"/>
      <c r="F174" s="158"/>
      <c r="G174" s="159"/>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row>
    <row r="175" spans="1:81">
      <c r="A175" s="158"/>
      <c r="B175" s="158"/>
      <c r="C175" s="158"/>
      <c r="D175" s="158"/>
      <c r="E175" s="158"/>
      <c r="F175" s="158"/>
      <c r="G175" s="159"/>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row>
    <row r="176" spans="1:81">
      <c r="A176" s="158"/>
      <c r="B176" s="158"/>
      <c r="C176" s="158"/>
      <c r="D176" s="158"/>
      <c r="E176" s="158"/>
      <c r="F176" s="158"/>
      <c r="G176" s="159"/>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row>
    <row r="177" spans="1:81">
      <c r="A177" s="158"/>
      <c r="B177" s="158"/>
      <c r="C177" s="158"/>
      <c r="D177" s="158"/>
      <c r="E177" s="158"/>
      <c r="F177" s="158"/>
      <c r="G177" s="159"/>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row>
    <row r="178" spans="1:81">
      <c r="A178" s="158"/>
      <c r="B178" s="158"/>
      <c r="C178" s="158"/>
      <c r="D178" s="158"/>
      <c r="E178" s="158"/>
      <c r="F178" s="158"/>
      <c r="G178" s="159"/>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row>
    <row r="179" spans="1:81">
      <c r="A179" s="158"/>
      <c r="B179" s="158"/>
      <c r="C179" s="158"/>
      <c r="D179" s="158"/>
      <c r="E179" s="158"/>
      <c r="F179" s="158"/>
      <c r="G179" s="159"/>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row>
    <row r="180" spans="1:81">
      <c r="A180" s="158"/>
      <c r="B180" s="158"/>
      <c r="C180" s="158"/>
      <c r="D180" s="158"/>
      <c r="E180" s="158"/>
      <c r="F180" s="158"/>
      <c r="G180" s="159"/>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row>
    <row r="181" spans="1:81">
      <c r="A181" s="158"/>
      <c r="B181" s="158"/>
      <c r="C181" s="158"/>
      <c r="D181" s="158"/>
      <c r="E181" s="158"/>
      <c r="F181" s="158"/>
      <c r="G181" s="159"/>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row>
    <row r="182" spans="1:81">
      <c r="A182" s="158"/>
      <c r="B182" s="158"/>
      <c r="C182" s="158"/>
      <c r="D182" s="158"/>
      <c r="E182" s="158"/>
      <c r="F182" s="158"/>
      <c r="G182" s="159"/>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row>
    <row r="183" spans="1:81">
      <c r="A183" s="158"/>
      <c r="B183" s="158"/>
      <c r="C183" s="158"/>
      <c r="D183" s="158"/>
      <c r="E183" s="158"/>
      <c r="F183" s="158"/>
      <c r="G183" s="159"/>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58"/>
      <c r="BT183" s="158"/>
      <c r="BU183" s="158"/>
      <c r="BV183" s="158"/>
      <c r="BW183" s="158"/>
      <c r="BX183" s="158"/>
      <c r="BY183" s="158"/>
      <c r="BZ183" s="158"/>
      <c r="CA183" s="158"/>
      <c r="CB183" s="158"/>
      <c r="CC183" s="158"/>
    </row>
    <row r="184" spans="1:81">
      <c r="A184" s="158"/>
      <c r="B184" s="158"/>
      <c r="C184" s="158"/>
      <c r="D184" s="158"/>
      <c r="E184" s="158"/>
      <c r="F184" s="158"/>
      <c r="G184" s="159"/>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row>
    <row r="185" spans="1:81">
      <c r="A185" s="158"/>
      <c r="B185" s="158"/>
      <c r="C185" s="158"/>
      <c r="D185" s="158"/>
      <c r="E185" s="158"/>
      <c r="F185" s="158"/>
      <c r="G185" s="159"/>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row>
    <row r="186" spans="1:81">
      <c r="A186" s="158"/>
      <c r="B186" s="158"/>
      <c r="C186" s="158"/>
      <c r="D186" s="158"/>
      <c r="E186" s="158"/>
      <c r="F186" s="158"/>
      <c r="G186" s="159"/>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row>
    <row r="187" spans="1:81">
      <c r="A187" s="158"/>
      <c r="B187" s="158"/>
      <c r="C187" s="158"/>
      <c r="D187" s="158"/>
      <c r="E187" s="158"/>
      <c r="F187" s="158"/>
      <c r="G187" s="159"/>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row>
    <row r="188" spans="1:81">
      <c r="A188" s="158"/>
      <c r="B188" s="158"/>
      <c r="C188" s="158"/>
      <c r="D188" s="158"/>
      <c r="E188" s="158"/>
      <c r="F188" s="158"/>
      <c r="G188" s="159"/>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row>
    <row r="189" spans="1:81">
      <c r="A189" s="158"/>
      <c r="B189" s="158"/>
      <c r="C189" s="158"/>
      <c r="D189" s="158"/>
      <c r="E189" s="158"/>
      <c r="F189" s="158"/>
      <c r="G189" s="159"/>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row>
    <row r="190" spans="1:81">
      <c r="A190" s="158"/>
      <c r="B190" s="158"/>
      <c r="C190" s="158"/>
      <c r="D190" s="158"/>
      <c r="E190" s="158"/>
      <c r="F190" s="158"/>
      <c r="G190" s="159"/>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row>
    <row r="191" spans="1:81">
      <c r="A191" s="158"/>
      <c r="B191" s="158"/>
      <c r="C191" s="158"/>
      <c r="D191" s="158"/>
      <c r="E191" s="158"/>
      <c r="F191" s="158"/>
      <c r="G191" s="159"/>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row>
    <row r="192" spans="1:81">
      <c r="A192" s="158"/>
      <c r="B192" s="158"/>
      <c r="C192" s="158"/>
      <c r="D192" s="158"/>
      <c r="E192" s="158"/>
      <c r="F192" s="158"/>
      <c r="G192" s="159"/>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58"/>
      <c r="BT192" s="158"/>
      <c r="BU192" s="158"/>
      <c r="BV192" s="158"/>
      <c r="BW192" s="158"/>
      <c r="BX192" s="158"/>
      <c r="BY192" s="158"/>
      <c r="BZ192" s="158"/>
      <c r="CA192" s="158"/>
      <c r="CB192" s="158"/>
      <c r="CC192" s="158"/>
    </row>
    <row r="193" spans="1:81">
      <c r="A193" s="158"/>
      <c r="B193" s="158"/>
      <c r="C193" s="158"/>
      <c r="D193" s="158"/>
      <c r="E193" s="158"/>
      <c r="F193" s="158"/>
      <c r="G193" s="159"/>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58"/>
      <c r="BT193" s="158"/>
      <c r="BU193" s="158"/>
      <c r="BV193" s="158"/>
      <c r="BW193" s="158"/>
      <c r="BX193" s="158"/>
      <c r="BY193" s="158"/>
      <c r="BZ193" s="158"/>
      <c r="CA193" s="158"/>
      <c r="CB193" s="158"/>
      <c r="CC193" s="158"/>
    </row>
    <row r="194" spans="1:81">
      <c r="A194" s="158"/>
      <c r="B194" s="158"/>
      <c r="C194" s="158"/>
      <c r="D194" s="158"/>
      <c r="E194" s="158"/>
      <c r="F194" s="158"/>
      <c r="G194" s="159"/>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c r="BI194" s="158"/>
      <c r="BJ194" s="158"/>
      <c r="BK194" s="158"/>
      <c r="BL194" s="158"/>
      <c r="BM194" s="158"/>
      <c r="BN194" s="158"/>
      <c r="BO194" s="158"/>
      <c r="BP194" s="158"/>
      <c r="BQ194" s="158"/>
      <c r="BR194" s="158"/>
      <c r="BS194" s="158"/>
      <c r="BT194" s="158"/>
      <c r="BU194" s="158"/>
      <c r="BV194" s="158"/>
      <c r="BW194" s="158"/>
      <c r="BX194" s="158"/>
      <c r="BY194" s="158"/>
      <c r="BZ194" s="158"/>
      <c r="CA194" s="158"/>
      <c r="CB194" s="158"/>
      <c r="CC194" s="158"/>
    </row>
    <row r="195" spans="1:81">
      <c r="A195" s="158"/>
      <c r="B195" s="158"/>
      <c r="C195" s="158"/>
      <c r="D195" s="158"/>
      <c r="E195" s="158"/>
      <c r="F195" s="158"/>
      <c r="G195" s="159"/>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c r="BI195" s="158"/>
      <c r="BJ195" s="158"/>
      <c r="BK195" s="158"/>
      <c r="BL195" s="158"/>
      <c r="BM195" s="158"/>
      <c r="BN195" s="158"/>
      <c r="BO195" s="158"/>
      <c r="BP195" s="158"/>
      <c r="BQ195" s="158"/>
      <c r="BR195" s="158"/>
      <c r="BS195" s="158"/>
      <c r="BT195" s="158"/>
      <c r="BU195" s="158"/>
      <c r="BV195" s="158"/>
      <c r="BW195" s="158"/>
      <c r="BX195" s="158"/>
      <c r="BY195" s="158"/>
      <c r="BZ195" s="158"/>
      <c r="CA195" s="158"/>
      <c r="CB195" s="158"/>
      <c r="CC195" s="158"/>
    </row>
    <row r="196" spans="1:81">
      <c r="A196" s="158"/>
      <c r="B196" s="158"/>
      <c r="C196" s="158"/>
      <c r="D196" s="158"/>
      <c r="E196" s="158"/>
      <c r="F196" s="158"/>
      <c r="G196" s="159"/>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c r="BI196" s="158"/>
      <c r="BJ196" s="158"/>
      <c r="BK196" s="158"/>
      <c r="BL196" s="158"/>
      <c r="BM196" s="158"/>
      <c r="BN196" s="158"/>
      <c r="BO196" s="158"/>
      <c r="BP196" s="158"/>
      <c r="BQ196" s="158"/>
      <c r="BR196" s="158"/>
      <c r="BS196" s="158"/>
      <c r="BT196" s="158"/>
      <c r="BU196" s="158"/>
      <c r="BV196" s="158"/>
      <c r="BW196" s="158"/>
      <c r="BX196" s="158"/>
      <c r="BY196" s="158"/>
      <c r="BZ196" s="158"/>
      <c r="CA196" s="158"/>
      <c r="CB196" s="158"/>
      <c r="CC196" s="158"/>
    </row>
    <row r="197" spans="1:81">
      <c r="A197" s="158"/>
      <c r="B197" s="158"/>
      <c r="C197" s="158"/>
      <c r="D197" s="158"/>
      <c r="E197" s="158"/>
      <c r="F197" s="158"/>
      <c r="G197" s="159"/>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8"/>
      <c r="BP197" s="158"/>
      <c r="BQ197" s="158"/>
      <c r="BR197" s="158"/>
      <c r="BS197" s="158"/>
      <c r="BT197" s="158"/>
      <c r="BU197" s="158"/>
      <c r="BV197" s="158"/>
      <c r="BW197" s="158"/>
      <c r="BX197" s="158"/>
      <c r="BY197" s="158"/>
      <c r="BZ197" s="158"/>
      <c r="CA197" s="158"/>
      <c r="CB197" s="158"/>
      <c r="CC197" s="158"/>
    </row>
    <row r="198" spans="1:81">
      <c r="A198" s="158"/>
      <c r="B198" s="158"/>
      <c r="C198" s="158"/>
      <c r="D198" s="158"/>
      <c r="E198" s="158"/>
      <c r="F198" s="158"/>
      <c r="G198" s="159"/>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8"/>
      <c r="BQ198" s="158"/>
      <c r="BR198" s="158"/>
      <c r="BS198" s="158"/>
      <c r="BT198" s="158"/>
      <c r="BU198" s="158"/>
      <c r="BV198" s="158"/>
      <c r="BW198" s="158"/>
      <c r="BX198" s="158"/>
      <c r="BY198" s="158"/>
      <c r="BZ198" s="158"/>
      <c r="CA198" s="158"/>
      <c r="CB198" s="158"/>
      <c r="CC198" s="158"/>
    </row>
    <row r="199" spans="1:81">
      <c r="A199" s="158"/>
      <c r="B199" s="158"/>
      <c r="C199" s="158"/>
      <c r="D199" s="158"/>
      <c r="E199" s="158"/>
      <c r="F199" s="158"/>
      <c r="G199" s="159"/>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c r="BI199" s="158"/>
      <c r="BJ199" s="158"/>
      <c r="BK199" s="158"/>
      <c r="BL199" s="158"/>
      <c r="BM199" s="158"/>
      <c r="BN199" s="158"/>
      <c r="BO199" s="158"/>
      <c r="BP199" s="158"/>
      <c r="BQ199" s="158"/>
      <c r="BR199" s="158"/>
      <c r="BS199" s="158"/>
      <c r="BT199" s="158"/>
      <c r="BU199" s="158"/>
      <c r="BV199" s="158"/>
      <c r="BW199" s="158"/>
      <c r="BX199" s="158"/>
      <c r="BY199" s="158"/>
      <c r="BZ199" s="158"/>
      <c r="CA199" s="158"/>
      <c r="CB199" s="158"/>
      <c r="CC199" s="158"/>
    </row>
    <row r="200" spans="1:81">
      <c r="A200" s="158"/>
      <c r="B200" s="158"/>
      <c r="C200" s="158"/>
      <c r="D200" s="158"/>
      <c r="E200" s="158"/>
      <c r="F200" s="158"/>
      <c r="G200" s="159"/>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58"/>
      <c r="BT200" s="158"/>
      <c r="BU200" s="158"/>
      <c r="BV200" s="158"/>
      <c r="BW200" s="158"/>
      <c r="BX200" s="158"/>
      <c r="BY200" s="158"/>
      <c r="BZ200" s="158"/>
      <c r="CA200" s="158"/>
      <c r="CB200" s="158"/>
      <c r="CC200" s="158"/>
    </row>
    <row r="201" spans="1:81">
      <c r="A201" s="158"/>
      <c r="B201" s="158"/>
      <c r="C201" s="158"/>
      <c r="D201" s="158"/>
      <c r="E201" s="158"/>
      <c r="F201" s="158"/>
      <c r="G201" s="159"/>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58"/>
      <c r="BT201" s="158"/>
      <c r="BU201" s="158"/>
      <c r="BV201" s="158"/>
      <c r="BW201" s="158"/>
      <c r="BX201" s="158"/>
      <c r="BY201" s="158"/>
      <c r="BZ201" s="158"/>
      <c r="CA201" s="158"/>
      <c r="CB201" s="158"/>
      <c r="CC201" s="158"/>
    </row>
    <row r="202" spans="1:81">
      <c r="A202" s="158"/>
      <c r="B202" s="158"/>
      <c r="C202" s="158"/>
      <c r="D202" s="158"/>
      <c r="E202" s="158"/>
      <c r="F202" s="158"/>
      <c r="G202" s="159"/>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c r="BI202" s="158"/>
      <c r="BJ202" s="158"/>
      <c r="BK202" s="158"/>
      <c r="BL202" s="158"/>
      <c r="BM202" s="158"/>
      <c r="BN202" s="158"/>
      <c r="BO202" s="158"/>
      <c r="BP202" s="158"/>
      <c r="BQ202" s="158"/>
      <c r="BR202" s="158"/>
      <c r="BS202" s="158"/>
      <c r="BT202" s="158"/>
      <c r="BU202" s="158"/>
      <c r="BV202" s="158"/>
      <c r="BW202" s="158"/>
      <c r="BX202" s="158"/>
      <c r="BY202" s="158"/>
      <c r="BZ202" s="158"/>
      <c r="CA202" s="158"/>
      <c r="CB202" s="158"/>
      <c r="CC202" s="158"/>
    </row>
    <row r="203" spans="1:81">
      <c r="A203" s="158"/>
      <c r="B203" s="158"/>
      <c r="C203" s="158"/>
      <c r="D203" s="158"/>
      <c r="E203" s="158"/>
      <c r="F203" s="158"/>
      <c r="G203" s="159"/>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8"/>
      <c r="BQ203" s="158"/>
      <c r="BR203" s="158"/>
      <c r="BS203" s="158"/>
      <c r="BT203" s="158"/>
      <c r="BU203" s="158"/>
      <c r="BV203" s="158"/>
      <c r="BW203" s="158"/>
      <c r="BX203" s="158"/>
      <c r="BY203" s="158"/>
      <c r="BZ203" s="158"/>
      <c r="CA203" s="158"/>
      <c r="CB203" s="158"/>
      <c r="CC203" s="158"/>
    </row>
    <row r="204" spans="1:81">
      <c r="A204" s="158"/>
      <c r="B204" s="158"/>
      <c r="C204" s="158"/>
      <c r="D204" s="158"/>
      <c r="E204" s="158"/>
      <c r="F204" s="158"/>
      <c r="G204" s="159"/>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c r="CA204" s="158"/>
      <c r="CB204" s="158"/>
      <c r="CC204" s="158"/>
    </row>
    <row r="205" spans="1:81">
      <c r="A205" s="158"/>
      <c r="B205" s="158"/>
      <c r="C205" s="158"/>
      <c r="D205" s="158"/>
      <c r="E205" s="158"/>
      <c r="F205" s="158"/>
      <c r="G205" s="159"/>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c r="CA205" s="158"/>
      <c r="CB205" s="158"/>
      <c r="CC205" s="158"/>
    </row>
    <row r="206" spans="1:81">
      <c r="A206" s="158"/>
      <c r="B206" s="158"/>
      <c r="C206" s="158"/>
      <c r="D206" s="158"/>
      <c r="E206" s="158"/>
      <c r="F206" s="158"/>
      <c r="G206" s="159"/>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8"/>
      <c r="BQ206" s="158"/>
      <c r="BR206" s="158"/>
      <c r="BS206" s="158"/>
      <c r="BT206" s="158"/>
      <c r="BU206" s="158"/>
      <c r="BV206" s="158"/>
      <c r="BW206" s="158"/>
      <c r="BX206" s="158"/>
      <c r="BY206" s="158"/>
      <c r="BZ206" s="158"/>
      <c r="CA206" s="158"/>
      <c r="CB206" s="158"/>
      <c r="CC206" s="158"/>
    </row>
    <row r="207" spans="1:81">
      <c r="A207" s="158"/>
      <c r="B207" s="158"/>
      <c r="C207" s="158"/>
      <c r="D207" s="158"/>
      <c r="E207" s="158"/>
      <c r="F207" s="158"/>
      <c r="G207" s="159"/>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c r="BI207" s="158"/>
      <c r="BJ207" s="158"/>
      <c r="BK207" s="158"/>
      <c r="BL207" s="158"/>
      <c r="BM207" s="158"/>
      <c r="BN207" s="158"/>
      <c r="BO207" s="158"/>
      <c r="BP207" s="158"/>
      <c r="BQ207" s="158"/>
      <c r="BR207" s="158"/>
      <c r="BS207" s="158"/>
      <c r="BT207" s="158"/>
      <c r="BU207" s="158"/>
      <c r="BV207" s="158"/>
      <c r="BW207" s="158"/>
      <c r="BX207" s="158"/>
      <c r="BY207" s="158"/>
      <c r="BZ207" s="158"/>
      <c r="CA207" s="158"/>
      <c r="CB207" s="158"/>
      <c r="CC207" s="158"/>
    </row>
    <row r="208" spans="1:81">
      <c r="A208" s="158"/>
      <c r="B208" s="158"/>
      <c r="C208" s="158"/>
      <c r="D208" s="158"/>
      <c r="E208" s="158"/>
      <c r="F208" s="158"/>
      <c r="G208" s="159"/>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58"/>
      <c r="BG208" s="158"/>
      <c r="BH208" s="158"/>
      <c r="BI208" s="158"/>
      <c r="BJ208" s="158"/>
      <c r="BK208" s="158"/>
      <c r="BL208" s="158"/>
      <c r="BM208" s="158"/>
      <c r="BN208" s="158"/>
      <c r="BO208" s="158"/>
      <c r="BP208" s="158"/>
      <c r="BQ208" s="158"/>
      <c r="BR208" s="158"/>
      <c r="BS208" s="158"/>
      <c r="BT208" s="158"/>
      <c r="BU208" s="158"/>
      <c r="BV208" s="158"/>
      <c r="BW208" s="158"/>
      <c r="BX208" s="158"/>
      <c r="BY208" s="158"/>
      <c r="BZ208" s="158"/>
      <c r="CA208" s="158"/>
      <c r="CB208" s="158"/>
      <c r="CC208" s="158"/>
    </row>
    <row r="209" spans="1:81">
      <c r="A209" s="158"/>
      <c r="B209" s="158"/>
      <c r="C209" s="158"/>
      <c r="D209" s="158"/>
      <c r="E209" s="158"/>
      <c r="F209" s="158"/>
      <c r="G209" s="159"/>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8"/>
      <c r="BP209" s="158"/>
      <c r="BQ209" s="158"/>
      <c r="BR209" s="158"/>
      <c r="BS209" s="158"/>
      <c r="BT209" s="158"/>
      <c r="BU209" s="158"/>
      <c r="BV209" s="158"/>
      <c r="BW209" s="158"/>
      <c r="BX209" s="158"/>
      <c r="BY209" s="158"/>
      <c r="BZ209" s="158"/>
      <c r="CA209" s="158"/>
      <c r="CB209" s="158"/>
      <c r="CC209" s="158"/>
    </row>
    <row r="210" spans="1:81">
      <c r="A210" s="158"/>
      <c r="B210" s="158"/>
      <c r="C210" s="158"/>
      <c r="D210" s="158"/>
      <c r="E210" s="158"/>
      <c r="F210" s="158"/>
      <c r="G210" s="159"/>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58"/>
      <c r="BG210" s="158"/>
      <c r="BH210" s="158"/>
      <c r="BI210" s="158"/>
      <c r="BJ210" s="158"/>
      <c r="BK210" s="158"/>
      <c r="BL210" s="158"/>
      <c r="BM210" s="158"/>
      <c r="BN210" s="158"/>
      <c r="BO210" s="158"/>
      <c r="BP210" s="158"/>
      <c r="BQ210" s="158"/>
      <c r="BR210" s="158"/>
      <c r="BS210" s="158"/>
      <c r="BT210" s="158"/>
      <c r="BU210" s="158"/>
      <c r="BV210" s="158"/>
      <c r="BW210" s="158"/>
      <c r="BX210" s="158"/>
      <c r="BY210" s="158"/>
      <c r="BZ210" s="158"/>
      <c r="CA210" s="158"/>
      <c r="CB210" s="158"/>
      <c r="CC210" s="158"/>
    </row>
    <row r="211" spans="1:81">
      <c r="A211" s="158"/>
      <c r="B211" s="158"/>
      <c r="C211" s="158"/>
      <c r="D211" s="158"/>
      <c r="E211" s="158"/>
      <c r="F211" s="158"/>
      <c r="G211" s="159"/>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c r="BM211" s="158"/>
      <c r="BN211" s="158"/>
      <c r="BO211" s="158"/>
      <c r="BP211" s="158"/>
      <c r="BQ211" s="158"/>
      <c r="BR211" s="158"/>
      <c r="BS211" s="158"/>
      <c r="BT211" s="158"/>
      <c r="BU211" s="158"/>
      <c r="BV211" s="158"/>
      <c r="BW211" s="158"/>
      <c r="BX211" s="158"/>
      <c r="BY211" s="158"/>
      <c r="BZ211" s="158"/>
      <c r="CA211" s="158"/>
      <c r="CB211" s="158"/>
      <c r="CC211" s="158"/>
    </row>
    <row r="212" spans="1:81">
      <c r="A212" s="158"/>
      <c r="B212" s="158"/>
      <c r="C212" s="158"/>
      <c r="D212" s="158"/>
      <c r="E212" s="158"/>
      <c r="F212" s="158"/>
      <c r="G212" s="159"/>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c r="BI212" s="158"/>
      <c r="BJ212" s="158"/>
      <c r="BK212" s="158"/>
      <c r="BL212" s="158"/>
      <c r="BM212" s="158"/>
      <c r="BN212" s="158"/>
      <c r="BO212" s="158"/>
      <c r="BP212" s="158"/>
      <c r="BQ212" s="158"/>
      <c r="BR212" s="158"/>
      <c r="BS212" s="158"/>
      <c r="BT212" s="158"/>
      <c r="BU212" s="158"/>
      <c r="BV212" s="158"/>
      <c r="BW212" s="158"/>
      <c r="BX212" s="158"/>
      <c r="BY212" s="158"/>
      <c r="BZ212" s="158"/>
      <c r="CA212" s="158"/>
      <c r="CB212" s="158"/>
      <c r="CC212" s="158"/>
    </row>
    <row r="213" spans="1:81">
      <c r="A213" s="158"/>
      <c r="B213" s="158"/>
      <c r="C213" s="158"/>
      <c r="D213" s="158"/>
      <c r="E213" s="158"/>
      <c r="F213" s="158"/>
      <c r="G213" s="159"/>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8"/>
      <c r="BP213" s="158"/>
      <c r="BQ213" s="158"/>
      <c r="BR213" s="158"/>
      <c r="BS213" s="158"/>
      <c r="BT213" s="158"/>
      <c r="BU213" s="158"/>
      <c r="BV213" s="158"/>
      <c r="BW213" s="158"/>
      <c r="BX213" s="158"/>
      <c r="BY213" s="158"/>
      <c r="BZ213" s="158"/>
      <c r="CA213" s="158"/>
      <c r="CB213" s="158"/>
      <c r="CC213" s="158"/>
    </row>
    <row r="214" spans="1:81">
      <c r="A214" s="158"/>
      <c r="B214" s="158"/>
      <c r="C214" s="158"/>
      <c r="D214" s="158"/>
      <c r="E214" s="158"/>
      <c r="F214" s="158"/>
      <c r="G214" s="159"/>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c r="CA214" s="158"/>
      <c r="CB214" s="158"/>
      <c r="CC214" s="158"/>
    </row>
    <row r="215" spans="1:81">
      <c r="A215" s="158"/>
      <c r="B215" s="158"/>
      <c r="C215" s="158"/>
      <c r="D215" s="158"/>
      <c r="E215" s="158"/>
      <c r="F215" s="158"/>
      <c r="G215" s="159"/>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c r="BI215" s="158"/>
      <c r="BJ215" s="158"/>
      <c r="BK215" s="158"/>
      <c r="BL215" s="158"/>
      <c r="BM215" s="158"/>
      <c r="BN215" s="158"/>
      <c r="BO215" s="158"/>
      <c r="BP215" s="158"/>
      <c r="BQ215" s="158"/>
      <c r="BR215" s="158"/>
      <c r="BS215" s="158"/>
      <c r="BT215" s="158"/>
      <c r="BU215" s="158"/>
      <c r="BV215" s="158"/>
      <c r="BW215" s="158"/>
      <c r="BX215" s="158"/>
      <c r="BY215" s="158"/>
      <c r="BZ215" s="158"/>
      <c r="CA215" s="158"/>
      <c r="CB215" s="158"/>
      <c r="CC215" s="158"/>
    </row>
    <row r="216" spans="1:81">
      <c r="A216" s="158"/>
      <c r="B216" s="158"/>
      <c r="C216" s="158"/>
      <c r="D216" s="158"/>
      <c r="E216" s="158"/>
      <c r="F216" s="158"/>
      <c r="G216" s="159"/>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c r="BM216" s="158"/>
      <c r="BN216" s="158"/>
      <c r="BO216" s="158"/>
      <c r="BP216" s="158"/>
      <c r="BQ216" s="158"/>
      <c r="BR216" s="158"/>
      <c r="BS216" s="158"/>
      <c r="BT216" s="158"/>
      <c r="BU216" s="158"/>
      <c r="BV216" s="158"/>
      <c r="BW216" s="158"/>
      <c r="BX216" s="158"/>
      <c r="BY216" s="158"/>
      <c r="BZ216" s="158"/>
      <c r="CA216" s="158"/>
      <c r="CB216" s="158"/>
      <c r="CC216" s="158"/>
    </row>
    <row r="217" spans="1:81">
      <c r="A217" s="158"/>
      <c r="B217" s="158"/>
      <c r="C217" s="158"/>
      <c r="D217" s="158"/>
      <c r="E217" s="158"/>
      <c r="F217" s="158"/>
      <c r="G217" s="159"/>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c r="BI217" s="158"/>
      <c r="BJ217" s="158"/>
      <c r="BK217" s="158"/>
      <c r="BL217" s="158"/>
      <c r="BM217" s="158"/>
      <c r="BN217" s="158"/>
      <c r="BO217" s="158"/>
      <c r="BP217" s="158"/>
      <c r="BQ217" s="158"/>
      <c r="BR217" s="158"/>
      <c r="BS217" s="158"/>
      <c r="BT217" s="158"/>
      <c r="BU217" s="158"/>
      <c r="BV217" s="158"/>
      <c r="BW217" s="158"/>
      <c r="BX217" s="158"/>
      <c r="BY217" s="158"/>
      <c r="BZ217" s="158"/>
      <c r="CA217" s="158"/>
      <c r="CB217" s="158"/>
      <c r="CC217" s="158"/>
    </row>
    <row r="218" spans="1:81">
      <c r="A218" s="158"/>
      <c r="B218" s="158"/>
      <c r="C218" s="158"/>
      <c r="D218" s="158"/>
      <c r="E218" s="158"/>
      <c r="F218" s="158"/>
      <c r="G218" s="159"/>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8"/>
      <c r="AZ218" s="158"/>
      <c r="BA218" s="158"/>
      <c r="BB218" s="158"/>
      <c r="BC218" s="158"/>
      <c r="BD218" s="158"/>
      <c r="BE218" s="158"/>
      <c r="BF218" s="158"/>
      <c r="BG218" s="158"/>
      <c r="BH218" s="158"/>
      <c r="BI218" s="158"/>
      <c r="BJ218" s="158"/>
      <c r="BK218" s="158"/>
      <c r="BL218" s="158"/>
      <c r="BM218" s="158"/>
      <c r="BN218" s="158"/>
      <c r="BO218" s="158"/>
      <c r="BP218" s="158"/>
      <c r="BQ218" s="158"/>
      <c r="BR218" s="158"/>
      <c r="BS218" s="158"/>
      <c r="BT218" s="158"/>
      <c r="BU218" s="158"/>
      <c r="BV218" s="158"/>
      <c r="BW218" s="158"/>
      <c r="BX218" s="158"/>
      <c r="BY218" s="158"/>
      <c r="BZ218" s="158"/>
      <c r="CA218" s="158"/>
      <c r="CB218" s="158"/>
      <c r="CC218" s="158"/>
    </row>
    <row r="219" spans="1:81">
      <c r="A219" s="158"/>
      <c r="B219" s="158"/>
      <c r="C219" s="158"/>
      <c r="D219" s="158"/>
      <c r="E219" s="158"/>
      <c r="F219" s="158"/>
      <c r="G219" s="159"/>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58"/>
      <c r="BT219" s="158"/>
      <c r="BU219" s="158"/>
      <c r="BV219" s="158"/>
      <c r="BW219" s="158"/>
      <c r="BX219" s="158"/>
      <c r="BY219" s="158"/>
      <c r="BZ219" s="158"/>
      <c r="CA219" s="158"/>
      <c r="CB219" s="158"/>
      <c r="CC219" s="158"/>
    </row>
    <row r="220" spans="1:81">
      <c r="A220" s="158"/>
      <c r="B220" s="158"/>
      <c r="C220" s="158"/>
      <c r="D220" s="158"/>
      <c r="E220" s="158"/>
      <c r="F220" s="158"/>
      <c r="G220" s="159"/>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row>
    <row r="221" spans="1:81">
      <c r="A221" s="158"/>
      <c r="B221" s="158"/>
      <c r="C221" s="158"/>
      <c r="D221" s="158"/>
      <c r="E221" s="158"/>
      <c r="F221" s="158"/>
      <c r="G221" s="159"/>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58"/>
      <c r="BT221" s="158"/>
      <c r="BU221" s="158"/>
      <c r="BV221" s="158"/>
      <c r="BW221" s="158"/>
      <c r="BX221" s="158"/>
      <c r="BY221" s="158"/>
      <c r="BZ221" s="158"/>
      <c r="CA221" s="158"/>
      <c r="CB221" s="158"/>
      <c r="CC221" s="158"/>
    </row>
    <row r="222" spans="1:81">
      <c r="A222" s="158"/>
      <c r="B222" s="158"/>
      <c r="C222" s="158"/>
      <c r="D222" s="158"/>
      <c r="E222" s="158"/>
      <c r="F222" s="158"/>
      <c r="G222" s="159"/>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c r="CA222" s="158"/>
      <c r="CB222" s="158"/>
      <c r="CC222" s="158"/>
    </row>
    <row r="223" spans="1:81">
      <c r="A223" s="158"/>
      <c r="B223" s="158"/>
      <c r="C223" s="158"/>
      <c r="D223" s="158"/>
      <c r="E223" s="158"/>
      <c r="F223" s="158"/>
      <c r="G223" s="159"/>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158"/>
      <c r="BQ223" s="158"/>
      <c r="BR223" s="158"/>
      <c r="BS223" s="158"/>
      <c r="BT223" s="158"/>
      <c r="BU223" s="158"/>
      <c r="BV223" s="158"/>
      <c r="BW223" s="158"/>
      <c r="BX223" s="158"/>
      <c r="BY223" s="158"/>
      <c r="BZ223" s="158"/>
      <c r="CA223" s="158"/>
      <c r="CB223" s="158"/>
      <c r="CC223" s="158"/>
    </row>
    <row r="224" spans="1:81">
      <c r="A224" s="158"/>
      <c r="B224" s="158"/>
      <c r="C224" s="158"/>
      <c r="D224" s="158"/>
      <c r="E224" s="158"/>
      <c r="F224" s="158"/>
      <c r="G224" s="159"/>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c r="BI224" s="158"/>
      <c r="BJ224" s="158"/>
      <c r="BK224" s="158"/>
      <c r="BL224" s="158"/>
      <c r="BM224" s="158"/>
      <c r="BN224" s="158"/>
      <c r="BO224" s="158"/>
      <c r="BP224" s="158"/>
      <c r="BQ224" s="158"/>
      <c r="BR224" s="158"/>
      <c r="BS224" s="158"/>
      <c r="BT224" s="158"/>
      <c r="BU224" s="158"/>
      <c r="BV224" s="158"/>
      <c r="BW224" s="158"/>
      <c r="BX224" s="158"/>
      <c r="BY224" s="158"/>
      <c r="BZ224" s="158"/>
      <c r="CA224" s="158"/>
      <c r="CB224" s="158"/>
      <c r="CC224" s="158"/>
    </row>
    <row r="225" spans="1:81">
      <c r="A225" s="158"/>
      <c r="B225" s="158"/>
      <c r="C225" s="158"/>
      <c r="D225" s="158"/>
      <c r="E225" s="158"/>
      <c r="F225" s="158"/>
      <c r="G225" s="159"/>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c r="BZ225" s="158"/>
      <c r="CA225" s="158"/>
      <c r="CB225" s="158"/>
      <c r="CC225" s="158"/>
    </row>
    <row r="226" spans="1:81">
      <c r="A226" s="158"/>
      <c r="B226" s="158"/>
      <c r="C226" s="158"/>
      <c r="D226" s="158"/>
      <c r="E226" s="158"/>
      <c r="F226" s="158"/>
      <c r="G226" s="159"/>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58"/>
      <c r="BG226" s="158"/>
      <c r="BH226" s="158"/>
      <c r="BI226" s="158"/>
      <c r="BJ226" s="158"/>
      <c r="BK226" s="158"/>
      <c r="BL226" s="158"/>
      <c r="BM226" s="158"/>
      <c r="BN226" s="158"/>
      <c r="BO226" s="158"/>
      <c r="BP226" s="158"/>
      <c r="BQ226" s="158"/>
      <c r="BR226" s="158"/>
      <c r="BS226" s="158"/>
      <c r="BT226" s="158"/>
      <c r="BU226" s="158"/>
      <c r="BV226" s="158"/>
      <c r="BW226" s="158"/>
      <c r="BX226" s="158"/>
      <c r="BY226" s="158"/>
      <c r="BZ226" s="158"/>
      <c r="CA226" s="158"/>
      <c r="CB226" s="158"/>
      <c r="CC226" s="158"/>
    </row>
    <row r="227" spans="1:81">
      <c r="A227" s="158"/>
      <c r="B227" s="158"/>
      <c r="C227" s="158"/>
      <c r="D227" s="158"/>
      <c r="E227" s="158"/>
      <c r="F227" s="158"/>
      <c r="G227" s="159"/>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c r="BI227" s="158"/>
      <c r="BJ227" s="158"/>
      <c r="BK227" s="158"/>
      <c r="BL227" s="158"/>
      <c r="BM227" s="158"/>
      <c r="BN227" s="158"/>
      <c r="BO227" s="158"/>
      <c r="BP227" s="158"/>
      <c r="BQ227" s="158"/>
      <c r="BR227" s="158"/>
      <c r="BS227" s="158"/>
      <c r="BT227" s="158"/>
      <c r="BU227" s="158"/>
      <c r="BV227" s="158"/>
      <c r="BW227" s="158"/>
      <c r="BX227" s="158"/>
      <c r="BY227" s="158"/>
      <c r="BZ227" s="158"/>
      <c r="CA227" s="158"/>
      <c r="CB227" s="158"/>
      <c r="CC227" s="158"/>
    </row>
    <row r="228" spans="1:81">
      <c r="A228" s="158"/>
      <c r="B228" s="158"/>
      <c r="C228" s="158"/>
      <c r="D228" s="158"/>
      <c r="E228" s="158"/>
      <c r="F228" s="158"/>
      <c r="G228" s="159"/>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c r="BI228" s="158"/>
      <c r="BJ228" s="158"/>
      <c r="BK228" s="158"/>
      <c r="BL228" s="158"/>
      <c r="BM228" s="158"/>
      <c r="BN228" s="158"/>
      <c r="BO228" s="158"/>
      <c r="BP228" s="158"/>
      <c r="BQ228" s="158"/>
      <c r="BR228" s="158"/>
      <c r="BS228" s="158"/>
      <c r="BT228" s="158"/>
      <c r="BU228" s="158"/>
      <c r="BV228" s="158"/>
      <c r="BW228" s="158"/>
      <c r="BX228" s="158"/>
      <c r="BY228" s="158"/>
      <c r="BZ228" s="158"/>
      <c r="CA228" s="158"/>
      <c r="CB228" s="158"/>
      <c r="CC228" s="158"/>
    </row>
    <row r="229" spans="1:81">
      <c r="A229" s="158"/>
      <c r="B229" s="158"/>
      <c r="C229" s="158"/>
      <c r="D229" s="158"/>
      <c r="E229" s="158"/>
      <c r="F229" s="158"/>
      <c r="G229" s="159"/>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row>
    <row r="230" spans="1:81">
      <c r="A230" s="158"/>
      <c r="B230" s="158"/>
      <c r="C230" s="158"/>
      <c r="D230" s="158"/>
      <c r="E230" s="158"/>
      <c r="F230" s="158"/>
      <c r="G230" s="159"/>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row>
    <row r="231" spans="1:81">
      <c r="A231" s="158"/>
      <c r="B231" s="158"/>
      <c r="C231" s="158"/>
      <c r="D231" s="158"/>
      <c r="E231" s="158"/>
      <c r="F231" s="158"/>
      <c r="G231" s="159"/>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row>
    <row r="232" spans="1:81">
      <c r="A232" s="158"/>
      <c r="B232" s="158"/>
      <c r="C232" s="158"/>
      <c r="D232" s="158"/>
      <c r="E232" s="158"/>
      <c r="F232" s="158"/>
      <c r="G232" s="159"/>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row>
    <row r="233" spans="1:81">
      <c r="A233" s="158"/>
      <c r="B233" s="158"/>
      <c r="C233" s="158"/>
      <c r="D233" s="158"/>
      <c r="E233" s="158"/>
      <c r="F233" s="158"/>
      <c r="G233" s="159"/>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row>
    <row r="234" spans="1:81">
      <c r="A234" s="158"/>
      <c r="B234" s="158"/>
      <c r="C234" s="158"/>
      <c r="D234" s="158"/>
      <c r="E234" s="158"/>
      <c r="F234" s="158"/>
      <c r="G234" s="159"/>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row>
    <row r="235" spans="1:81">
      <c r="A235" s="158"/>
      <c r="B235" s="158"/>
      <c r="C235" s="158"/>
      <c r="D235" s="158"/>
      <c r="E235" s="158"/>
      <c r="F235" s="158"/>
      <c r="G235" s="159"/>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row>
    <row r="236" spans="1:81">
      <c r="A236" s="158"/>
      <c r="B236" s="158"/>
      <c r="C236" s="158"/>
      <c r="D236" s="158"/>
      <c r="E236" s="158"/>
      <c r="F236" s="158"/>
      <c r="G236" s="159"/>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row>
    <row r="237" spans="1:81">
      <c r="A237" s="158"/>
      <c r="B237" s="158"/>
      <c r="C237" s="158"/>
      <c r="D237" s="158"/>
      <c r="E237" s="158"/>
      <c r="F237" s="158"/>
      <c r="G237" s="159"/>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58"/>
      <c r="BG237" s="158"/>
      <c r="BH237" s="158"/>
      <c r="BI237" s="158"/>
      <c r="BJ237" s="158"/>
      <c r="BK237" s="158"/>
      <c r="BL237" s="158"/>
      <c r="BM237" s="158"/>
      <c r="BN237" s="158"/>
      <c r="BO237" s="158"/>
      <c r="BP237" s="158"/>
      <c r="BQ237" s="158"/>
      <c r="BR237" s="158"/>
      <c r="BS237" s="158"/>
      <c r="BT237" s="158"/>
      <c r="BU237" s="158"/>
      <c r="BV237" s="158"/>
      <c r="BW237" s="158"/>
      <c r="BX237" s="158"/>
      <c r="BY237" s="158"/>
      <c r="BZ237" s="158"/>
      <c r="CA237" s="158"/>
      <c r="CB237" s="158"/>
      <c r="CC237" s="158"/>
    </row>
    <row r="238" spans="1:81">
      <c r="A238" s="158"/>
      <c r="B238" s="158"/>
      <c r="C238" s="158"/>
      <c r="D238" s="158"/>
      <c r="E238" s="158"/>
      <c r="F238" s="158"/>
      <c r="G238" s="159"/>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58"/>
      <c r="BT238" s="158"/>
      <c r="BU238" s="158"/>
      <c r="BV238" s="158"/>
      <c r="BW238" s="158"/>
      <c r="BX238" s="158"/>
      <c r="BY238" s="158"/>
      <c r="BZ238" s="158"/>
      <c r="CA238" s="158"/>
      <c r="CB238" s="158"/>
      <c r="CC238" s="158"/>
    </row>
    <row r="239" spans="1:81">
      <c r="A239" s="158"/>
      <c r="B239" s="158"/>
      <c r="C239" s="158"/>
      <c r="D239" s="158"/>
      <c r="E239" s="158"/>
      <c r="F239" s="158"/>
      <c r="G239" s="159"/>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s="158"/>
      <c r="BE239" s="158"/>
      <c r="BF239" s="158"/>
      <c r="BG239" s="158"/>
      <c r="BH239" s="158"/>
      <c r="BI239" s="158"/>
      <c r="BJ239" s="158"/>
      <c r="BK239" s="158"/>
      <c r="BL239" s="158"/>
      <c r="BM239" s="158"/>
      <c r="BN239" s="158"/>
      <c r="BO239" s="158"/>
      <c r="BP239" s="158"/>
      <c r="BQ239" s="158"/>
      <c r="BR239" s="158"/>
      <c r="BS239" s="158"/>
      <c r="BT239" s="158"/>
      <c r="BU239" s="158"/>
      <c r="BV239" s="158"/>
      <c r="BW239" s="158"/>
      <c r="BX239" s="158"/>
      <c r="BY239" s="158"/>
      <c r="BZ239" s="158"/>
      <c r="CA239" s="158"/>
      <c r="CB239" s="158"/>
      <c r="CC239" s="158"/>
    </row>
    <row r="240" spans="1:81">
      <c r="A240" s="158"/>
      <c r="B240" s="158"/>
      <c r="C240" s="158"/>
      <c r="D240" s="158"/>
      <c r="E240" s="158"/>
      <c r="F240" s="158"/>
      <c r="G240" s="159"/>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row>
    <row r="241" spans="1:81">
      <c r="A241" s="158"/>
      <c r="B241" s="158"/>
      <c r="C241" s="158"/>
      <c r="D241" s="158"/>
      <c r="E241" s="158"/>
      <c r="F241" s="158"/>
      <c r="G241" s="159"/>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row>
    <row r="242" spans="1:81">
      <c r="A242" s="158"/>
      <c r="B242" s="158"/>
      <c r="C242" s="158"/>
      <c r="D242" s="158"/>
      <c r="E242" s="158"/>
      <c r="F242" s="158"/>
      <c r="G242" s="159"/>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8"/>
      <c r="BZ242" s="158"/>
      <c r="CA242" s="158"/>
      <c r="CB242" s="158"/>
      <c r="CC242" s="158"/>
    </row>
    <row r="243" spans="1:81">
      <c r="A243" s="158"/>
      <c r="B243" s="158"/>
      <c r="C243" s="158"/>
      <c r="D243" s="158"/>
      <c r="E243" s="158"/>
      <c r="F243" s="158"/>
      <c r="G243" s="159"/>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58"/>
      <c r="BG243" s="158"/>
      <c r="BH243" s="158"/>
      <c r="BI243" s="158"/>
      <c r="BJ243" s="158"/>
      <c r="BK243" s="158"/>
      <c r="BL243" s="158"/>
      <c r="BM243" s="158"/>
      <c r="BN243" s="158"/>
      <c r="BO243" s="158"/>
      <c r="BP243" s="158"/>
      <c r="BQ243" s="158"/>
      <c r="BR243" s="158"/>
      <c r="BS243" s="158"/>
      <c r="BT243" s="158"/>
      <c r="BU243" s="158"/>
      <c r="BV243" s="158"/>
      <c r="BW243" s="158"/>
      <c r="BX243" s="158"/>
      <c r="BY243" s="158"/>
      <c r="BZ243" s="158"/>
      <c r="CA243" s="158"/>
      <c r="CB243" s="158"/>
      <c r="CC243" s="158"/>
    </row>
    <row r="244" spans="1:81">
      <c r="A244" s="158"/>
      <c r="B244" s="158"/>
      <c r="C244" s="158"/>
      <c r="D244" s="158"/>
      <c r="E244" s="158"/>
      <c r="F244" s="158"/>
      <c r="G244" s="159"/>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58"/>
      <c r="BT244" s="158"/>
      <c r="BU244" s="158"/>
      <c r="BV244" s="158"/>
      <c r="BW244" s="158"/>
      <c r="BX244" s="158"/>
      <c r="BY244" s="158"/>
      <c r="BZ244" s="158"/>
      <c r="CA244" s="158"/>
      <c r="CB244" s="158"/>
      <c r="CC244" s="158"/>
    </row>
    <row r="245" spans="1:81">
      <c r="A245" s="158"/>
      <c r="B245" s="158"/>
      <c r="C245" s="158"/>
      <c r="D245" s="158"/>
      <c r="E245" s="158"/>
      <c r="F245" s="158"/>
      <c r="G245" s="159"/>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8"/>
      <c r="BQ245" s="158"/>
      <c r="BR245" s="158"/>
      <c r="BS245" s="158"/>
      <c r="BT245" s="158"/>
      <c r="BU245" s="158"/>
      <c r="BV245" s="158"/>
      <c r="BW245" s="158"/>
      <c r="BX245" s="158"/>
      <c r="BY245" s="158"/>
      <c r="BZ245" s="158"/>
      <c r="CA245" s="158"/>
      <c r="CB245" s="158"/>
      <c r="CC245" s="158"/>
    </row>
    <row r="246" spans="1:81">
      <c r="A246" s="158"/>
      <c r="B246" s="158"/>
      <c r="C246" s="158"/>
      <c r="D246" s="158"/>
      <c r="E246" s="158"/>
      <c r="F246" s="158"/>
      <c r="G246" s="159"/>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c r="BA246" s="158"/>
      <c r="BB246" s="158"/>
      <c r="BC246" s="158"/>
      <c r="BD246" s="158"/>
      <c r="BE246" s="158"/>
      <c r="BF246" s="158"/>
      <c r="BG246" s="158"/>
      <c r="BH246" s="158"/>
      <c r="BI246" s="158"/>
      <c r="BJ246" s="158"/>
      <c r="BK246" s="158"/>
      <c r="BL246" s="158"/>
      <c r="BM246" s="158"/>
      <c r="BN246" s="158"/>
      <c r="BO246" s="158"/>
      <c r="BP246" s="158"/>
      <c r="BQ246" s="158"/>
      <c r="BR246" s="158"/>
      <c r="BS246" s="158"/>
      <c r="BT246" s="158"/>
      <c r="BU246" s="158"/>
      <c r="BV246" s="158"/>
      <c r="BW246" s="158"/>
      <c r="BX246" s="158"/>
      <c r="BY246" s="158"/>
      <c r="BZ246" s="158"/>
      <c r="CA246" s="158"/>
      <c r="CB246" s="158"/>
      <c r="CC246" s="158"/>
    </row>
    <row r="247" spans="1:81">
      <c r="A247" s="158"/>
      <c r="B247" s="158"/>
      <c r="C247" s="158"/>
      <c r="D247" s="158"/>
      <c r="E247" s="158"/>
      <c r="F247" s="158"/>
      <c r="G247" s="159"/>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8"/>
      <c r="AY247" s="158"/>
      <c r="AZ247" s="158"/>
      <c r="BA247" s="158"/>
      <c r="BB247" s="158"/>
      <c r="BC247" s="158"/>
      <c r="BD247" s="158"/>
      <c r="BE247" s="158"/>
      <c r="BF247" s="158"/>
      <c r="BG247" s="158"/>
      <c r="BH247" s="158"/>
      <c r="BI247" s="158"/>
      <c r="BJ247" s="158"/>
      <c r="BK247" s="158"/>
      <c r="BL247" s="158"/>
      <c r="BM247" s="158"/>
      <c r="BN247" s="158"/>
      <c r="BO247" s="158"/>
      <c r="BP247" s="158"/>
      <c r="BQ247" s="158"/>
      <c r="BR247" s="158"/>
      <c r="BS247" s="158"/>
      <c r="BT247" s="158"/>
      <c r="BU247" s="158"/>
      <c r="BV247" s="158"/>
      <c r="BW247" s="158"/>
      <c r="BX247" s="158"/>
      <c r="BY247" s="158"/>
      <c r="BZ247" s="158"/>
      <c r="CA247" s="158"/>
      <c r="CB247" s="158"/>
      <c r="CC247" s="158"/>
    </row>
    <row r="248" spans="1:81">
      <c r="A248" s="158"/>
      <c r="B248" s="158"/>
      <c r="C248" s="158"/>
      <c r="D248" s="158"/>
      <c r="E248" s="158"/>
      <c r="F248" s="158"/>
      <c r="G248" s="159"/>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8"/>
      <c r="AY248" s="158"/>
      <c r="AZ248" s="158"/>
      <c r="BA248" s="158"/>
      <c r="BB248" s="158"/>
      <c r="BC248" s="158"/>
      <c r="BD248" s="158"/>
      <c r="BE248" s="158"/>
      <c r="BF248" s="158"/>
      <c r="BG248" s="158"/>
      <c r="BH248" s="158"/>
      <c r="BI248" s="158"/>
      <c r="BJ248" s="158"/>
      <c r="BK248" s="158"/>
      <c r="BL248" s="158"/>
      <c r="BM248" s="158"/>
      <c r="BN248" s="158"/>
      <c r="BO248" s="158"/>
      <c r="BP248" s="158"/>
      <c r="BQ248" s="158"/>
      <c r="BR248" s="158"/>
      <c r="BS248" s="158"/>
      <c r="BT248" s="158"/>
      <c r="BU248" s="158"/>
      <c r="BV248" s="158"/>
      <c r="BW248" s="158"/>
      <c r="BX248" s="158"/>
      <c r="BY248" s="158"/>
      <c r="BZ248" s="158"/>
      <c r="CA248" s="158"/>
      <c r="CB248" s="158"/>
      <c r="CC248" s="158"/>
    </row>
    <row r="249" spans="1:81">
      <c r="A249" s="158"/>
      <c r="B249" s="158"/>
      <c r="C249" s="158"/>
      <c r="D249" s="158"/>
      <c r="E249" s="158"/>
      <c r="F249" s="158"/>
      <c r="G249" s="159"/>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58"/>
      <c r="BT249" s="158"/>
      <c r="BU249" s="158"/>
      <c r="BV249" s="158"/>
      <c r="BW249" s="158"/>
      <c r="BX249" s="158"/>
      <c r="BY249" s="158"/>
      <c r="BZ249" s="158"/>
      <c r="CA249" s="158"/>
      <c r="CB249" s="158"/>
      <c r="CC249" s="158"/>
    </row>
    <row r="250" spans="1:81">
      <c r="A250" s="158"/>
      <c r="B250" s="158"/>
      <c r="C250" s="158"/>
      <c r="D250" s="158"/>
      <c r="E250" s="158"/>
      <c r="F250" s="158"/>
      <c r="G250" s="159"/>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8"/>
      <c r="AY250" s="158"/>
      <c r="AZ250" s="158"/>
      <c r="BA250" s="158"/>
      <c r="BB250" s="158"/>
      <c r="BC250" s="158"/>
      <c r="BD250" s="158"/>
      <c r="BE250" s="158"/>
      <c r="BF250" s="158"/>
      <c r="BG250" s="158"/>
      <c r="BH250" s="158"/>
      <c r="BI250" s="158"/>
      <c r="BJ250" s="158"/>
      <c r="BK250" s="158"/>
      <c r="BL250" s="158"/>
      <c r="BM250" s="158"/>
      <c r="BN250" s="158"/>
      <c r="BO250" s="158"/>
      <c r="BP250" s="158"/>
      <c r="BQ250" s="158"/>
      <c r="BR250" s="158"/>
      <c r="BS250" s="158"/>
      <c r="BT250" s="158"/>
      <c r="BU250" s="158"/>
      <c r="BV250" s="158"/>
      <c r="BW250" s="158"/>
      <c r="BX250" s="158"/>
      <c r="BY250" s="158"/>
      <c r="BZ250" s="158"/>
      <c r="CA250" s="158"/>
      <c r="CB250" s="158"/>
      <c r="CC250" s="158"/>
    </row>
    <row r="251" spans="1:81">
      <c r="A251" s="158"/>
      <c r="B251" s="158"/>
      <c r="C251" s="158"/>
      <c r="D251" s="158"/>
      <c r="E251" s="158"/>
      <c r="F251" s="158"/>
      <c r="G251" s="159"/>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8"/>
      <c r="BC251" s="158"/>
      <c r="BD251" s="158"/>
      <c r="BE251" s="158"/>
      <c r="BF251" s="158"/>
      <c r="BG251" s="158"/>
      <c r="BH251" s="158"/>
      <c r="BI251" s="158"/>
      <c r="BJ251" s="158"/>
      <c r="BK251" s="158"/>
      <c r="BL251" s="158"/>
      <c r="BM251" s="158"/>
      <c r="BN251" s="158"/>
      <c r="BO251" s="158"/>
      <c r="BP251" s="158"/>
      <c r="BQ251" s="158"/>
      <c r="BR251" s="158"/>
      <c r="BS251" s="158"/>
      <c r="BT251" s="158"/>
      <c r="BU251" s="158"/>
      <c r="BV251" s="158"/>
      <c r="BW251" s="158"/>
      <c r="BX251" s="158"/>
      <c r="BY251" s="158"/>
      <c r="BZ251" s="158"/>
      <c r="CA251" s="158"/>
      <c r="CB251" s="158"/>
      <c r="CC251" s="158"/>
    </row>
    <row r="252" spans="1:81">
      <c r="A252" s="158"/>
      <c r="B252" s="158"/>
      <c r="C252" s="158"/>
      <c r="D252" s="158"/>
      <c r="E252" s="158"/>
      <c r="F252" s="158"/>
      <c r="G252" s="159"/>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c r="AX252" s="158"/>
      <c r="AY252" s="158"/>
      <c r="AZ252" s="158"/>
      <c r="BA252" s="158"/>
      <c r="BB252" s="158"/>
      <c r="BC252" s="158"/>
      <c r="BD252" s="158"/>
      <c r="BE252" s="158"/>
      <c r="BF252" s="158"/>
      <c r="BG252" s="158"/>
      <c r="BH252" s="158"/>
      <c r="BI252" s="158"/>
      <c r="BJ252" s="158"/>
      <c r="BK252" s="158"/>
      <c r="BL252" s="158"/>
      <c r="BM252" s="158"/>
      <c r="BN252" s="158"/>
      <c r="BO252" s="158"/>
      <c r="BP252" s="158"/>
      <c r="BQ252" s="158"/>
      <c r="BR252" s="158"/>
      <c r="BS252" s="158"/>
      <c r="BT252" s="158"/>
      <c r="BU252" s="158"/>
      <c r="BV252" s="158"/>
      <c r="BW252" s="158"/>
      <c r="BX252" s="158"/>
      <c r="BY252" s="158"/>
      <c r="BZ252" s="158"/>
      <c r="CA252" s="158"/>
      <c r="CB252" s="158"/>
      <c r="CC252" s="158"/>
    </row>
    <row r="253" spans="1:81">
      <c r="A253" s="158"/>
      <c r="B253" s="158"/>
      <c r="C253" s="158"/>
      <c r="D253" s="158"/>
      <c r="E253" s="158"/>
      <c r="F253" s="158"/>
      <c r="G253" s="159"/>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8"/>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58"/>
      <c r="BT253" s="158"/>
      <c r="BU253" s="158"/>
      <c r="BV253" s="158"/>
      <c r="BW253" s="158"/>
      <c r="BX253" s="158"/>
      <c r="BY253" s="158"/>
      <c r="BZ253" s="158"/>
      <c r="CA253" s="158"/>
      <c r="CB253" s="158"/>
      <c r="CC253" s="158"/>
    </row>
    <row r="254" spans="1:81">
      <c r="A254" s="158"/>
      <c r="B254" s="158"/>
      <c r="C254" s="158"/>
      <c r="D254" s="158"/>
      <c r="E254" s="158"/>
      <c r="F254" s="158"/>
      <c r="G254" s="159"/>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c r="BA254" s="158"/>
      <c r="BB254" s="158"/>
      <c r="BC254" s="158"/>
      <c r="BD254" s="158"/>
      <c r="BE254" s="158"/>
      <c r="BF254" s="158"/>
      <c r="BG254" s="158"/>
      <c r="BH254" s="158"/>
      <c r="BI254" s="158"/>
      <c r="BJ254" s="158"/>
      <c r="BK254" s="158"/>
      <c r="BL254" s="158"/>
      <c r="BM254" s="158"/>
      <c r="BN254" s="158"/>
      <c r="BO254" s="158"/>
      <c r="BP254" s="158"/>
      <c r="BQ254" s="158"/>
      <c r="BR254" s="158"/>
      <c r="BS254" s="158"/>
      <c r="BT254" s="158"/>
      <c r="BU254" s="158"/>
      <c r="BV254" s="158"/>
      <c r="BW254" s="158"/>
      <c r="BX254" s="158"/>
      <c r="BY254" s="158"/>
      <c r="BZ254" s="158"/>
      <c r="CA254" s="158"/>
      <c r="CB254" s="158"/>
      <c r="CC254" s="158"/>
    </row>
    <row r="255" spans="1:81">
      <c r="A255" s="158"/>
      <c r="B255" s="158"/>
      <c r="C255" s="158"/>
      <c r="D255" s="158"/>
      <c r="E255" s="158"/>
      <c r="F255" s="158"/>
      <c r="G255" s="159"/>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row>
    <row r="256" spans="1:81">
      <c r="A256" s="158"/>
      <c r="B256" s="158"/>
      <c r="C256" s="158"/>
      <c r="D256" s="158"/>
      <c r="E256" s="158"/>
      <c r="F256" s="158"/>
      <c r="G256" s="159"/>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c r="BK256" s="158"/>
      <c r="BL256" s="158"/>
      <c r="BM256" s="158"/>
      <c r="BN256" s="158"/>
      <c r="BO256" s="158"/>
      <c r="BP256" s="158"/>
      <c r="BQ256" s="158"/>
      <c r="BR256" s="158"/>
      <c r="BS256" s="158"/>
      <c r="BT256" s="158"/>
      <c r="BU256" s="158"/>
      <c r="BV256" s="158"/>
      <c r="BW256" s="158"/>
      <c r="BX256" s="158"/>
      <c r="BY256" s="158"/>
      <c r="BZ256" s="158"/>
      <c r="CA256" s="158"/>
      <c r="CB256" s="158"/>
      <c r="CC256" s="158"/>
    </row>
    <row r="257" spans="1:81">
      <c r="A257" s="158"/>
      <c r="B257" s="158"/>
      <c r="C257" s="158"/>
      <c r="D257" s="158"/>
      <c r="E257" s="158"/>
      <c r="F257" s="158"/>
      <c r="G257" s="159"/>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s="158"/>
      <c r="BE257" s="158"/>
      <c r="BF257" s="158"/>
      <c r="BG257" s="158"/>
      <c r="BH257" s="158"/>
      <c r="BI257" s="158"/>
      <c r="BJ257" s="158"/>
      <c r="BK257" s="158"/>
      <c r="BL257" s="158"/>
      <c r="BM257" s="158"/>
      <c r="BN257" s="158"/>
      <c r="BO257" s="158"/>
      <c r="BP257" s="158"/>
      <c r="BQ257" s="158"/>
      <c r="BR257" s="158"/>
      <c r="BS257" s="158"/>
      <c r="BT257" s="158"/>
      <c r="BU257" s="158"/>
      <c r="BV257" s="158"/>
      <c r="BW257" s="158"/>
      <c r="BX257" s="158"/>
      <c r="BY257" s="158"/>
      <c r="BZ257" s="158"/>
      <c r="CA257" s="158"/>
      <c r="CB257" s="158"/>
      <c r="CC257" s="158"/>
    </row>
    <row r="258" spans="1:81">
      <c r="A258" s="158"/>
      <c r="B258" s="158"/>
      <c r="C258" s="158"/>
      <c r="D258" s="158"/>
      <c r="E258" s="158"/>
      <c r="F258" s="158"/>
      <c r="G258" s="159"/>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58"/>
      <c r="BT258" s="158"/>
      <c r="BU258" s="158"/>
      <c r="BV258" s="158"/>
      <c r="BW258" s="158"/>
      <c r="BX258" s="158"/>
      <c r="BY258" s="158"/>
      <c r="BZ258" s="158"/>
      <c r="CA258" s="158"/>
      <c r="CB258" s="158"/>
      <c r="CC258" s="158"/>
    </row>
    <row r="259" spans="1:81">
      <c r="A259" s="158"/>
      <c r="B259" s="158"/>
      <c r="C259" s="158"/>
      <c r="D259" s="158"/>
      <c r="E259" s="158"/>
      <c r="F259" s="158"/>
      <c r="G259" s="159"/>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s="158"/>
      <c r="BE259" s="158"/>
      <c r="BF259" s="158"/>
      <c r="BG259" s="158"/>
      <c r="BH259" s="158"/>
      <c r="BI259" s="158"/>
      <c r="BJ259" s="158"/>
      <c r="BK259" s="158"/>
      <c r="BL259" s="158"/>
      <c r="BM259" s="158"/>
      <c r="BN259" s="158"/>
      <c r="BO259" s="158"/>
      <c r="BP259" s="158"/>
      <c r="BQ259" s="158"/>
      <c r="BR259" s="158"/>
      <c r="BS259" s="158"/>
      <c r="BT259" s="158"/>
      <c r="BU259" s="158"/>
      <c r="BV259" s="158"/>
      <c r="BW259" s="158"/>
      <c r="BX259" s="158"/>
      <c r="BY259" s="158"/>
      <c r="BZ259" s="158"/>
      <c r="CA259" s="158"/>
      <c r="CB259" s="158"/>
      <c r="CC259" s="158"/>
    </row>
    <row r="260" spans="1:81">
      <c r="A260" s="158"/>
      <c r="B260" s="158"/>
      <c r="C260" s="158"/>
      <c r="D260" s="158"/>
      <c r="E260" s="158"/>
      <c r="F260" s="158"/>
      <c r="G260" s="159"/>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s="158"/>
      <c r="BE260" s="158"/>
      <c r="BF260" s="158"/>
      <c r="BG260" s="158"/>
      <c r="BH260" s="158"/>
      <c r="BI260" s="158"/>
      <c r="BJ260" s="158"/>
      <c r="BK260" s="158"/>
      <c r="BL260" s="158"/>
      <c r="BM260" s="158"/>
      <c r="BN260" s="158"/>
      <c r="BO260" s="158"/>
      <c r="BP260" s="158"/>
      <c r="BQ260" s="158"/>
      <c r="BR260" s="158"/>
      <c r="BS260" s="158"/>
      <c r="BT260" s="158"/>
      <c r="BU260" s="158"/>
      <c r="BV260" s="158"/>
      <c r="BW260" s="158"/>
      <c r="BX260" s="158"/>
      <c r="BY260" s="158"/>
      <c r="BZ260" s="158"/>
      <c r="CA260" s="158"/>
      <c r="CB260" s="158"/>
      <c r="CC260" s="158"/>
    </row>
    <row r="261" spans="1:81">
      <c r="A261" s="158"/>
      <c r="B261" s="158"/>
      <c r="C261" s="158"/>
      <c r="D261" s="158"/>
      <c r="E261" s="158"/>
      <c r="F261" s="158"/>
      <c r="G261" s="159"/>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c r="AO261" s="158"/>
      <c r="AP261" s="158"/>
      <c r="AQ261" s="158"/>
      <c r="AR261" s="158"/>
      <c r="AS261" s="158"/>
      <c r="AT261" s="158"/>
      <c r="AU261" s="158"/>
      <c r="AV261" s="158"/>
      <c r="AW261" s="158"/>
      <c r="AX261" s="158"/>
      <c r="AY261" s="158"/>
      <c r="AZ261" s="158"/>
      <c r="BA261" s="158"/>
      <c r="BB261" s="158"/>
      <c r="BC261" s="158"/>
      <c r="BD261" s="158"/>
      <c r="BE261" s="158"/>
      <c r="BF261" s="158"/>
      <c r="BG261" s="158"/>
      <c r="BH261" s="158"/>
      <c r="BI261" s="158"/>
      <c r="BJ261" s="158"/>
      <c r="BK261" s="158"/>
      <c r="BL261" s="158"/>
      <c r="BM261" s="158"/>
      <c r="BN261" s="158"/>
      <c r="BO261" s="158"/>
      <c r="BP261" s="158"/>
      <c r="BQ261" s="158"/>
      <c r="BR261" s="158"/>
      <c r="BS261" s="158"/>
      <c r="BT261" s="158"/>
      <c r="BU261" s="158"/>
      <c r="BV261" s="158"/>
      <c r="BW261" s="158"/>
      <c r="BX261" s="158"/>
      <c r="BY261" s="158"/>
      <c r="BZ261" s="158"/>
      <c r="CA261" s="158"/>
      <c r="CB261" s="158"/>
      <c r="CC261" s="158"/>
    </row>
    <row r="262" spans="1:81">
      <c r="A262" s="158"/>
      <c r="B262" s="158"/>
      <c r="C262" s="158"/>
      <c r="D262" s="158"/>
      <c r="E262" s="158"/>
      <c r="F262" s="158"/>
      <c r="G262" s="159"/>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c r="BM262" s="158"/>
      <c r="BN262" s="158"/>
      <c r="BO262" s="158"/>
      <c r="BP262" s="158"/>
      <c r="BQ262" s="158"/>
      <c r="BR262" s="158"/>
      <c r="BS262" s="158"/>
      <c r="BT262" s="158"/>
      <c r="BU262" s="158"/>
      <c r="BV262" s="158"/>
      <c r="BW262" s="158"/>
      <c r="BX262" s="158"/>
      <c r="BY262" s="158"/>
      <c r="BZ262" s="158"/>
      <c r="CA262" s="158"/>
      <c r="CB262" s="158"/>
      <c r="CC262" s="158"/>
    </row>
    <row r="263" spans="1:81">
      <c r="A263" s="158"/>
      <c r="B263" s="158"/>
      <c r="C263" s="158"/>
      <c r="D263" s="158"/>
      <c r="E263" s="158"/>
      <c r="F263" s="158"/>
      <c r="G263" s="159"/>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c r="AO263" s="158"/>
      <c r="AP263" s="158"/>
      <c r="AQ263" s="158"/>
      <c r="AR263" s="158"/>
      <c r="AS263" s="158"/>
      <c r="AT263" s="158"/>
      <c r="AU263" s="158"/>
      <c r="AV263" s="158"/>
      <c r="AW263" s="158"/>
      <c r="AX263" s="158"/>
      <c r="AY263" s="158"/>
      <c r="AZ263" s="158"/>
      <c r="BA263" s="158"/>
      <c r="BB263" s="158"/>
      <c r="BC263" s="158"/>
      <c r="BD263" s="158"/>
      <c r="BE263" s="158"/>
      <c r="BF263" s="158"/>
      <c r="BG263" s="158"/>
      <c r="BH263" s="158"/>
      <c r="BI263" s="158"/>
      <c r="BJ263" s="158"/>
      <c r="BK263" s="158"/>
      <c r="BL263" s="158"/>
      <c r="BM263" s="158"/>
      <c r="BN263" s="158"/>
      <c r="BO263" s="158"/>
      <c r="BP263" s="158"/>
      <c r="BQ263" s="158"/>
      <c r="BR263" s="158"/>
      <c r="BS263" s="158"/>
      <c r="BT263" s="158"/>
      <c r="BU263" s="158"/>
      <c r="BV263" s="158"/>
      <c r="BW263" s="158"/>
      <c r="BX263" s="158"/>
      <c r="BY263" s="158"/>
      <c r="BZ263" s="158"/>
      <c r="CA263" s="158"/>
      <c r="CB263" s="158"/>
      <c r="CC263" s="158"/>
    </row>
    <row r="264" spans="1:81">
      <c r="A264" s="158"/>
      <c r="B264" s="158"/>
      <c r="C264" s="158"/>
      <c r="D264" s="158"/>
      <c r="E264" s="158"/>
      <c r="F264" s="158"/>
      <c r="G264" s="159"/>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8"/>
      <c r="AR264" s="158"/>
      <c r="AS264" s="158"/>
      <c r="AT264" s="158"/>
      <c r="AU264" s="158"/>
      <c r="AV264" s="158"/>
      <c r="AW264" s="158"/>
      <c r="AX264" s="158"/>
      <c r="AY264" s="158"/>
      <c r="AZ264" s="158"/>
      <c r="BA264" s="158"/>
      <c r="BB264" s="158"/>
      <c r="BC264" s="158"/>
      <c r="BD264" s="158"/>
      <c r="BE264" s="158"/>
      <c r="BF264" s="158"/>
      <c r="BG264" s="158"/>
      <c r="BH264" s="158"/>
      <c r="BI264" s="158"/>
      <c r="BJ264" s="158"/>
      <c r="BK264" s="158"/>
      <c r="BL264" s="158"/>
      <c r="BM264" s="158"/>
      <c r="BN264" s="158"/>
      <c r="BO264" s="158"/>
      <c r="BP264" s="158"/>
      <c r="BQ264" s="158"/>
      <c r="BR264" s="158"/>
      <c r="BS264" s="158"/>
      <c r="BT264" s="158"/>
      <c r="BU264" s="158"/>
      <c r="BV264" s="158"/>
      <c r="BW264" s="158"/>
      <c r="BX264" s="158"/>
      <c r="BY264" s="158"/>
      <c r="BZ264" s="158"/>
      <c r="CA264" s="158"/>
      <c r="CB264" s="158"/>
      <c r="CC264" s="158"/>
    </row>
    <row r="265" spans="1:81">
      <c r="A265" s="158"/>
      <c r="B265" s="158"/>
      <c r="C265" s="158"/>
      <c r="D265" s="158"/>
      <c r="E265" s="158"/>
      <c r="F265" s="158"/>
      <c r="G265" s="159"/>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58"/>
      <c r="BT265" s="158"/>
      <c r="BU265" s="158"/>
      <c r="BV265" s="158"/>
      <c r="BW265" s="158"/>
      <c r="BX265" s="158"/>
      <c r="BY265" s="158"/>
      <c r="BZ265" s="158"/>
      <c r="CA265" s="158"/>
      <c r="CB265" s="158"/>
      <c r="CC265" s="158"/>
    </row>
    <row r="266" spans="1:81">
      <c r="A266" s="158"/>
      <c r="B266" s="158"/>
      <c r="C266" s="158"/>
      <c r="D266" s="158"/>
      <c r="E266" s="158"/>
      <c r="F266" s="158"/>
      <c r="G266" s="159"/>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58"/>
      <c r="BT266" s="158"/>
      <c r="BU266" s="158"/>
      <c r="BV266" s="158"/>
      <c r="BW266" s="158"/>
      <c r="BX266" s="158"/>
      <c r="BY266" s="158"/>
      <c r="BZ266" s="158"/>
      <c r="CA266" s="158"/>
      <c r="CB266" s="158"/>
      <c r="CC266" s="158"/>
    </row>
    <row r="267" spans="1:81">
      <c r="A267" s="158"/>
      <c r="B267" s="158"/>
      <c r="C267" s="158"/>
      <c r="D267" s="158"/>
      <c r="E267" s="158"/>
      <c r="F267" s="158"/>
      <c r="G267" s="159"/>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58"/>
      <c r="BT267" s="158"/>
      <c r="BU267" s="158"/>
      <c r="BV267" s="158"/>
      <c r="BW267" s="158"/>
      <c r="BX267" s="158"/>
      <c r="BY267" s="158"/>
      <c r="BZ267" s="158"/>
      <c r="CA267" s="158"/>
      <c r="CB267" s="158"/>
      <c r="CC267" s="158"/>
    </row>
    <row r="268" spans="1:81">
      <c r="A268" s="158"/>
      <c r="B268" s="158"/>
      <c r="C268" s="158"/>
      <c r="D268" s="158"/>
      <c r="E268" s="158"/>
      <c r="F268" s="158"/>
      <c r="G268" s="159"/>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58"/>
      <c r="BT268" s="158"/>
      <c r="BU268" s="158"/>
      <c r="BV268" s="158"/>
      <c r="BW268" s="158"/>
      <c r="BX268" s="158"/>
      <c r="BY268" s="158"/>
      <c r="BZ268" s="158"/>
      <c r="CA268" s="158"/>
      <c r="CB268" s="158"/>
      <c r="CC268" s="158"/>
    </row>
    <row r="269" spans="1:81">
      <c r="A269" s="158"/>
      <c r="B269" s="158"/>
      <c r="C269" s="158"/>
      <c r="D269" s="158"/>
      <c r="E269" s="158"/>
      <c r="F269" s="158"/>
      <c r="G269" s="159"/>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row>
    <row r="270" spans="1:81">
      <c r="A270" s="158"/>
      <c r="B270" s="158"/>
      <c r="C270" s="158"/>
      <c r="D270" s="158"/>
      <c r="E270" s="158"/>
      <c r="F270" s="158"/>
      <c r="G270" s="159"/>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row>
    <row r="271" spans="1:81">
      <c r="A271" s="158"/>
      <c r="B271" s="158"/>
      <c r="C271" s="158"/>
      <c r="D271" s="158"/>
      <c r="E271" s="158"/>
      <c r="F271" s="158"/>
      <c r="G271" s="159"/>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58"/>
      <c r="BT271" s="158"/>
      <c r="BU271" s="158"/>
      <c r="BV271" s="158"/>
      <c r="BW271" s="158"/>
      <c r="BX271" s="158"/>
      <c r="BY271" s="158"/>
      <c r="BZ271" s="158"/>
      <c r="CA271" s="158"/>
      <c r="CB271" s="158"/>
      <c r="CC271" s="158"/>
    </row>
    <row r="272" spans="1:81">
      <c r="A272" s="158"/>
      <c r="B272" s="158"/>
      <c r="C272" s="158"/>
      <c r="D272" s="158"/>
      <c r="E272" s="158"/>
      <c r="F272" s="158"/>
      <c r="G272" s="159"/>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c r="BA272" s="158"/>
      <c r="BB272" s="158"/>
      <c r="BC272" s="158"/>
      <c r="BD272" s="158"/>
      <c r="BE272" s="158"/>
      <c r="BF272" s="158"/>
      <c r="BG272" s="158"/>
      <c r="BH272" s="158"/>
      <c r="BI272" s="158"/>
      <c r="BJ272" s="158"/>
      <c r="BK272" s="158"/>
      <c r="BL272" s="158"/>
      <c r="BM272" s="158"/>
      <c r="BN272" s="158"/>
      <c r="BO272" s="158"/>
      <c r="BP272" s="158"/>
      <c r="BQ272" s="158"/>
      <c r="BR272" s="158"/>
      <c r="BS272" s="158"/>
      <c r="BT272" s="158"/>
      <c r="BU272" s="158"/>
      <c r="BV272" s="158"/>
      <c r="BW272" s="158"/>
      <c r="BX272" s="158"/>
      <c r="BY272" s="158"/>
      <c r="BZ272" s="158"/>
      <c r="CA272" s="158"/>
      <c r="CB272" s="158"/>
      <c r="CC272" s="158"/>
    </row>
    <row r="273" spans="1:81">
      <c r="A273" s="158"/>
      <c r="B273" s="158"/>
      <c r="C273" s="158"/>
      <c r="D273" s="158"/>
      <c r="E273" s="158"/>
      <c r="F273" s="158"/>
      <c r="G273" s="159"/>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8"/>
      <c r="BP273" s="158"/>
      <c r="BQ273" s="158"/>
      <c r="BR273" s="158"/>
      <c r="BS273" s="158"/>
      <c r="BT273" s="158"/>
      <c r="BU273" s="158"/>
      <c r="BV273" s="158"/>
      <c r="BW273" s="158"/>
      <c r="BX273" s="158"/>
      <c r="BY273" s="158"/>
      <c r="BZ273" s="158"/>
      <c r="CA273" s="158"/>
      <c r="CB273" s="158"/>
      <c r="CC273" s="158"/>
    </row>
    <row r="274" spans="1:81">
      <c r="A274" s="158"/>
      <c r="B274" s="158"/>
      <c r="C274" s="158"/>
      <c r="D274" s="158"/>
      <c r="E274" s="158"/>
      <c r="F274" s="158"/>
      <c r="G274" s="159"/>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T274" s="158"/>
      <c r="AU274" s="158"/>
      <c r="AV274" s="158"/>
      <c r="AW274" s="158"/>
      <c r="AX274" s="158"/>
      <c r="AY274" s="158"/>
      <c r="AZ274" s="158"/>
      <c r="BA274" s="158"/>
      <c r="BB274" s="158"/>
      <c r="BC274" s="158"/>
      <c r="BD274" s="158"/>
      <c r="BE274" s="158"/>
      <c r="BF274" s="158"/>
      <c r="BG274" s="158"/>
      <c r="BH274" s="158"/>
      <c r="BI274" s="158"/>
      <c r="BJ274" s="158"/>
      <c r="BK274" s="158"/>
      <c r="BL274" s="158"/>
      <c r="BM274" s="158"/>
      <c r="BN274" s="158"/>
      <c r="BO274" s="158"/>
      <c r="BP274" s="158"/>
      <c r="BQ274" s="158"/>
      <c r="BR274" s="158"/>
      <c r="BS274" s="158"/>
      <c r="BT274" s="158"/>
      <c r="BU274" s="158"/>
      <c r="BV274" s="158"/>
      <c r="BW274" s="158"/>
      <c r="BX274" s="158"/>
      <c r="BY274" s="158"/>
      <c r="BZ274" s="158"/>
      <c r="CA274" s="158"/>
      <c r="CB274" s="158"/>
      <c r="CC274" s="158"/>
    </row>
    <row r="275" spans="1:81">
      <c r="A275" s="158"/>
      <c r="B275" s="158"/>
      <c r="C275" s="158"/>
      <c r="D275" s="158"/>
      <c r="E275" s="158"/>
      <c r="F275" s="158"/>
      <c r="G275" s="159"/>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8"/>
      <c r="AL275" s="158"/>
      <c r="AM275" s="158"/>
      <c r="AN275" s="158"/>
      <c r="AO275" s="158"/>
      <c r="AP275" s="158"/>
      <c r="AQ275" s="158"/>
      <c r="AR275" s="158"/>
      <c r="AS275" s="158"/>
      <c r="AT275" s="158"/>
      <c r="AU275" s="158"/>
      <c r="AV275" s="158"/>
      <c r="AW275" s="158"/>
      <c r="AX275" s="158"/>
      <c r="AY275" s="158"/>
      <c r="AZ275" s="158"/>
      <c r="BA275" s="158"/>
      <c r="BB275" s="158"/>
      <c r="BC275" s="158"/>
      <c r="BD275" s="158"/>
      <c r="BE275" s="158"/>
      <c r="BF275" s="158"/>
      <c r="BG275" s="158"/>
      <c r="BH275" s="158"/>
      <c r="BI275" s="158"/>
      <c r="BJ275" s="158"/>
      <c r="BK275" s="158"/>
      <c r="BL275" s="158"/>
      <c r="BM275" s="158"/>
      <c r="BN275" s="158"/>
      <c r="BO275" s="158"/>
      <c r="BP275" s="158"/>
      <c r="BQ275" s="158"/>
      <c r="BR275" s="158"/>
      <c r="BS275" s="158"/>
      <c r="BT275" s="158"/>
      <c r="BU275" s="158"/>
      <c r="BV275" s="158"/>
      <c r="BW275" s="158"/>
      <c r="BX275" s="158"/>
      <c r="BY275" s="158"/>
      <c r="BZ275" s="158"/>
      <c r="CA275" s="158"/>
      <c r="CB275" s="158"/>
      <c r="CC275" s="158"/>
    </row>
    <row r="276" spans="1:81">
      <c r="A276" s="158"/>
      <c r="B276" s="158"/>
      <c r="C276" s="158"/>
      <c r="D276" s="158"/>
      <c r="E276" s="158"/>
      <c r="F276" s="158"/>
      <c r="G276" s="159"/>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c r="AS276" s="158"/>
      <c r="AT276" s="158"/>
      <c r="AU276" s="158"/>
      <c r="AV276" s="158"/>
      <c r="AW276" s="158"/>
      <c r="AX276" s="158"/>
      <c r="AY276" s="158"/>
      <c r="AZ276" s="158"/>
      <c r="BA276" s="158"/>
      <c r="BB276" s="158"/>
      <c r="BC276" s="158"/>
      <c r="BD276" s="158"/>
      <c r="BE276" s="158"/>
      <c r="BF276" s="158"/>
      <c r="BG276" s="158"/>
      <c r="BH276" s="158"/>
      <c r="BI276" s="158"/>
      <c r="BJ276" s="158"/>
      <c r="BK276" s="158"/>
      <c r="BL276" s="158"/>
      <c r="BM276" s="158"/>
      <c r="BN276" s="158"/>
      <c r="BO276" s="158"/>
      <c r="BP276" s="158"/>
      <c r="BQ276" s="158"/>
      <c r="BR276" s="158"/>
      <c r="BS276" s="158"/>
      <c r="BT276" s="158"/>
      <c r="BU276" s="158"/>
      <c r="BV276" s="158"/>
      <c r="BW276" s="158"/>
      <c r="BX276" s="158"/>
      <c r="BY276" s="158"/>
      <c r="BZ276" s="158"/>
      <c r="CA276" s="158"/>
      <c r="CB276" s="158"/>
      <c r="CC276" s="158"/>
    </row>
    <row r="277" spans="1:81">
      <c r="A277" s="158"/>
      <c r="B277" s="158"/>
      <c r="C277" s="158"/>
      <c r="D277" s="158"/>
      <c r="E277" s="158"/>
      <c r="F277" s="158"/>
      <c r="G277" s="159"/>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row>
    <row r="278" spans="1:81">
      <c r="A278" s="158"/>
      <c r="B278" s="158"/>
      <c r="C278" s="158"/>
      <c r="D278" s="158"/>
      <c r="E278" s="158"/>
      <c r="F278" s="158"/>
      <c r="G278" s="159"/>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row>
    <row r="279" spans="1:81">
      <c r="A279" s="158"/>
      <c r="B279" s="158"/>
      <c r="C279" s="158"/>
      <c r="D279" s="158"/>
      <c r="E279" s="158"/>
      <c r="F279" s="158"/>
      <c r="G279" s="159"/>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row>
    <row r="280" spans="1:81">
      <c r="A280" s="158"/>
      <c r="B280" s="158"/>
      <c r="C280" s="158"/>
      <c r="D280" s="158"/>
      <c r="E280" s="158"/>
      <c r="F280" s="158"/>
      <c r="G280" s="159"/>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row>
    <row r="281" spans="1:81">
      <c r="A281" s="158"/>
      <c r="B281" s="158"/>
      <c r="C281" s="158"/>
      <c r="D281" s="158"/>
      <c r="E281" s="158"/>
      <c r="F281" s="158"/>
      <c r="G281" s="159"/>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row>
    <row r="282" spans="1:81">
      <c r="A282" s="158"/>
      <c r="B282" s="158"/>
      <c r="C282" s="158"/>
      <c r="D282" s="158"/>
      <c r="E282" s="158"/>
      <c r="F282" s="158"/>
      <c r="G282" s="159"/>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row>
    <row r="283" spans="1:81">
      <c r="A283" s="158"/>
      <c r="B283" s="158"/>
      <c r="C283" s="158"/>
      <c r="D283" s="158"/>
      <c r="E283" s="158"/>
      <c r="F283" s="158"/>
      <c r="G283" s="159"/>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row>
    <row r="284" spans="1:81">
      <c r="A284" s="158"/>
      <c r="B284" s="158"/>
      <c r="C284" s="158"/>
      <c r="D284" s="158"/>
      <c r="E284" s="158"/>
      <c r="F284" s="158"/>
      <c r="G284" s="159"/>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row>
    <row r="285" spans="1:81">
      <c r="A285" s="158"/>
      <c r="B285" s="158"/>
      <c r="C285" s="158"/>
      <c r="D285" s="158"/>
      <c r="E285" s="158"/>
      <c r="F285" s="158"/>
      <c r="G285" s="159"/>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row>
    <row r="286" spans="1:81">
      <c r="A286" s="158"/>
      <c r="B286" s="158"/>
      <c r="C286" s="158"/>
      <c r="D286" s="158"/>
      <c r="E286" s="158"/>
      <c r="F286" s="158"/>
      <c r="G286" s="159"/>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row>
    <row r="287" spans="1:81">
      <c r="A287" s="158"/>
      <c r="B287" s="158"/>
      <c r="C287" s="158"/>
      <c r="D287" s="158"/>
      <c r="E287" s="158"/>
      <c r="F287" s="158"/>
      <c r="G287" s="159"/>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row>
    <row r="288" spans="1:81">
      <c r="A288" s="158"/>
      <c r="B288" s="158"/>
      <c r="C288" s="158"/>
      <c r="D288" s="158"/>
      <c r="E288" s="158"/>
      <c r="F288" s="158"/>
      <c r="G288" s="159"/>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row>
    <row r="289" spans="1:81">
      <c r="A289" s="158"/>
      <c r="B289" s="158"/>
      <c r="C289" s="158"/>
      <c r="D289" s="158"/>
      <c r="E289" s="158"/>
      <c r="F289" s="158"/>
      <c r="G289" s="159"/>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row>
    <row r="290" spans="1:81">
      <c r="A290" s="158"/>
      <c r="B290" s="158"/>
      <c r="C290" s="158"/>
      <c r="D290" s="158"/>
      <c r="E290" s="158"/>
      <c r="F290" s="158"/>
      <c r="G290" s="159"/>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row>
    <row r="291" spans="1:81">
      <c r="A291" s="158"/>
      <c r="B291" s="158"/>
      <c r="C291" s="158"/>
      <c r="D291" s="158"/>
      <c r="E291" s="158"/>
      <c r="F291" s="158"/>
      <c r="G291" s="159"/>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row>
    <row r="292" spans="1:81">
      <c r="A292" s="158"/>
      <c r="B292" s="158"/>
      <c r="C292" s="158"/>
      <c r="D292" s="158"/>
      <c r="E292" s="158"/>
      <c r="F292" s="158"/>
      <c r="G292" s="159"/>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row>
    <row r="293" spans="1:81">
      <c r="A293" s="158"/>
      <c r="B293" s="158"/>
      <c r="C293" s="158"/>
      <c r="D293" s="158"/>
      <c r="E293" s="158"/>
      <c r="F293" s="158"/>
      <c r="G293" s="159"/>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c r="AO293" s="158"/>
      <c r="AP293" s="158"/>
      <c r="AQ293" s="158"/>
      <c r="AR293" s="158"/>
      <c r="AS293" s="158"/>
      <c r="AT293" s="158"/>
      <c r="AU293" s="158"/>
      <c r="AV293" s="158"/>
      <c r="AW293" s="158"/>
      <c r="AX293" s="158"/>
      <c r="AY293" s="158"/>
      <c r="AZ293" s="158"/>
      <c r="BA293" s="158"/>
      <c r="BB293" s="158"/>
      <c r="BC293" s="158"/>
      <c r="BD293" s="158"/>
      <c r="BE293" s="158"/>
      <c r="BF293" s="158"/>
      <c r="BG293" s="158"/>
      <c r="BH293" s="158"/>
      <c r="BI293" s="158"/>
      <c r="BJ293" s="158"/>
      <c r="BK293" s="158"/>
      <c r="BL293" s="158"/>
      <c r="BM293" s="158"/>
      <c r="BN293" s="158"/>
      <c r="BO293" s="158"/>
      <c r="BP293" s="158"/>
      <c r="BQ293" s="158"/>
      <c r="BR293" s="158"/>
      <c r="BS293" s="158"/>
      <c r="BT293" s="158"/>
      <c r="BU293" s="158"/>
      <c r="BV293" s="158"/>
      <c r="BW293" s="158"/>
      <c r="BX293" s="158"/>
      <c r="BY293" s="158"/>
      <c r="BZ293" s="158"/>
      <c r="CA293" s="158"/>
      <c r="CB293" s="158"/>
      <c r="CC293" s="158"/>
    </row>
    <row r="294" spans="1:81">
      <c r="A294" s="158"/>
      <c r="B294" s="158"/>
      <c r="C294" s="158"/>
      <c r="D294" s="158"/>
      <c r="E294" s="158"/>
      <c r="F294" s="158"/>
      <c r="G294" s="159"/>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8"/>
      <c r="AL294" s="158"/>
      <c r="AM294" s="158"/>
      <c r="AN294" s="158"/>
      <c r="AO294" s="158"/>
      <c r="AP294" s="158"/>
      <c r="AQ294" s="158"/>
      <c r="AR294" s="158"/>
      <c r="AS294" s="158"/>
      <c r="AT294" s="158"/>
      <c r="AU294" s="158"/>
      <c r="AV294" s="158"/>
      <c r="AW294" s="158"/>
      <c r="AX294" s="158"/>
      <c r="AY294" s="158"/>
      <c r="AZ294" s="158"/>
      <c r="BA294" s="158"/>
      <c r="BB294" s="158"/>
      <c r="BC294" s="158"/>
      <c r="BD294" s="158"/>
      <c r="BE294" s="158"/>
      <c r="BF294" s="158"/>
      <c r="BG294" s="158"/>
      <c r="BH294" s="158"/>
      <c r="BI294" s="158"/>
      <c r="BJ294" s="158"/>
      <c r="BK294" s="158"/>
      <c r="BL294" s="158"/>
      <c r="BM294" s="158"/>
      <c r="BN294" s="158"/>
      <c r="BO294" s="158"/>
      <c r="BP294" s="158"/>
      <c r="BQ294" s="158"/>
      <c r="BR294" s="158"/>
      <c r="BS294" s="158"/>
      <c r="BT294" s="158"/>
      <c r="BU294" s="158"/>
      <c r="BV294" s="158"/>
      <c r="BW294" s="158"/>
      <c r="BX294" s="158"/>
      <c r="BY294" s="158"/>
      <c r="BZ294" s="158"/>
      <c r="CA294" s="158"/>
      <c r="CB294" s="158"/>
      <c r="CC294" s="158"/>
    </row>
    <row r="295" spans="1:81">
      <c r="A295" s="158"/>
      <c r="B295" s="158"/>
      <c r="C295" s="158"/>
      <c r="D295" s="158"/>
      <c r="E295" s="158"/>
      <c r="F295" s="158"/>
      <c r="G295" s="159"/>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c r="AX295" s="158"/>
      <c r="AY295" s="158"/>
      <c r="AZ295" s="158"/>
      <c r="BA295" s="158"/>
      <c r="BB295" s="158"/>
      <c r="BC295" s="158"/>
      <c r="BD295" s="158"/>
      <c r="BE295" s="158"/>
      <c r="BF295" s="158"/>
      <c r="BG295" s="158"/>
      <c r="BH295" s="158"/>
      <c r="BI295" s="158"/>
      <c r="BJ295" s="158"/>
      <c r="BK295" s="158"/>
      <c r="BL295" s="158"/>
      <c r="BM295" s="158"/>
      <c r="BN295" s="158"/>
      <c r="BO295" s="158"/>
      <c r="BP295" s="158"/>
      <c r="BQ295" s="158"/>
      <c r="BR295" s="158"/>
      <c r="BS295" s="158"/>
      <c r="BT295" s="158"/>
      <c r="BU295" s="158"/>
      <c r="BV295" s="158"/>
      <c r="BW295" s="158"/>
      <c r="BX295" s="158"/>
      <c r="BY295" s="158"/>
      <c r="BZ295" s="158"/>
      <c r="CA295" s="158"/>
      <c r="CB295" s="158"/>
      <c r="CC295" s="158"/>
    </row>
    <row r="296" spans="1:81">
      <c r="A296" s="158"/>
      <c r="B296" s="158"/>
      <c r="C296" s="158"/>
      <c r="D296" s="158"/>
      <c r="E296" s="158"/>
      <c r="F296" s="158"/>
      <c r="G296" s="159"/>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c r="BP296" s="158"/>
      <c r="BQ296" s="158"/>
      <c r="BR296" s="158"/>
      <c r="BS296" s="158"/>
      <c r="BT296" s="158"/>
      <c r="BU296" s="158"/>
      <c r="BV296" s="158"/>
      <c r="BW296" s="158"/>
      <c r="BX296" s="158"/>
      <c r="BY296" s="158"/>
      <c r="BZ296" s="158"/>
      <c r="CA296" s="158"/>
      <c r="CB296" s="158"/>
      <c r="CC296" s="158"/>
    </row>
    <row r="297" spans="1:81">
      <c r="A297" s="158"/>
      <c r="B297" s="158"/>
      <c r="C297" s="158"/>
      <c r="D297" s="158"/>
      <c r="E297" s="158"/>
      <c r="F297" s="158"/>
      <c r="G297" s="159"/>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8"/>
      <c r="BR297" s="158"/>
      <c r="BS297" s="158"/>
      <c r="BT297" s="158"/>
      <c r="BU297" s="158"/>
      <c r="BV297" s="158"/>
      <c r="BW297" s="158"/>
      <c r="BX297" s="158"/>
      <c r="BY297" s="158"/>
      <c r="BZ297" s="158"/>
      <c r="CA297" s="158"/>
      <c r="CB297" s="158"/>
      <c r="CC297" s="158"/>
    </row>
    <row r="298" spans="1:81">
      <c r="A298" s="158"/>
      <c r="B298" s="158"/>
      <c r="C298" s="158"/>
      <c r="D298" s="158"/>
      <c r="E298" s="158"/>
      <c r="F298" s="158"/>
      <c r="G298" s="159"/>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8"/>
      <c r="BR298" s="158"/>
      <c r="BS298" s="158"/>
      <c r="BT298" s="158"/>
      <c r="BU298" s="158"/>
      <c r="BV298" s="158"/>
      <c r="BW298" s="158"/>
      <c r="BX298" s="158"/>
      <c r="BY298" s="158"/>
      <c r="BZ298" s="158"/>
      <c r="CA298" s="158"/>
      <c r="CB298" s="158"/>
      <c r="CC298" s="158"/>
    </row>
    <row r="299" spans="1:81">
      <c r="A299" s="158"/>
      <c r="B299" s="158"/>
      <c r="C299" s="158"/>
      <c r="D299" s="158"/>
      <c r="E299" s="158"/>
      <c r="F299" s="158"/>
      <c r="G299" s="159"/>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8"/>
      <c r="BR299" s="158"/>
      <c r="BS299" s="158"/>
      <c r="BT299" s="158"/>
      <c r="BU299" s="158"/>
      <c r="BV299" s="158"/>
      <c r="BW299" s="158"/>
      <c r="BX299" s="158"/>
      <c r="BY299" s="158"/>
      <c r="BZ299" s="158"/>
      <c r="CA299" s="158"/>
      <c r="CB299" s="158"/>
      <c r="CC299" s="158"/>
    </row>
    <row r="300" spans="1:81">
      <c r="A300" s="158"/>
      <c r="B300" s="158"/>
      <c r="C300" s="158"/>
      <c r="D300" s="158"/>
      <c r="E300" s="158"/>
      <c r="F300" s="158"/>
      <c r="G300" s="159"/>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8"/>
      <c r="BR300" s="158"/>
      <c r="BS300" s="158"/>
      <c r="BT300" s="158"/>
      <c r="BU300" s="158"/>
      <c r="BV300" s="158"/>
      <c r="BW300" s="158"/>
      <c r="BX300" s="158"/>
      <c r="BY300" s="158"/>
      <c r="BZ300" s="158"/>
      <c r="CA300" s="158"/>
      <c r="CB300" s="158"/>
      <c r="CC300" s="158"/>
    </row>
    <row r="301" spans="1:81">
      <c r="A301" s="158"/>
      <c r="B301" s="158"/>
      <c r="C301" s="158"/>
      <c r="D301" s="158"/>
      <c r="E301" s="158"/>
      <c r="F301" s="158"/>
      <c r="G301" s="159"/>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8"/>
      <c r="BR301" s="158"/>
      <c r="BS301" s="158"/>
      <c r="BT301" s="158"/>
      <c r="BU301" s="158"/>
      <c r="BV301" s="158"/>
      <c r="BW301" s="158"/>
      <c r="BX301" s="158"/>
      <c r="BY301" s="158"/>
      <c r="BZ301" s="158"/>
      <c r="CA301" s="158"/>
      <c r="CB301" s="158"/>
      <c r="CC301" s="158"/>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76E4-76CE-46F4-8BB0-75F11E200A1F}">
  <sheetPr>
    <tabColor theme="9" tint="0.79998168889431442"/>
  </sheetPr>
  <dimension ref="A1:CC301"/>
  <sheetViews>
    <sheetView workbookViewId="0">
      <pane xSplit="8" ySplit="8" topLeftCell="AS55" activePane="bottomRight" state="frozen"/>
      <selection pane="topRight" activeCell="I1" sqref="I1"/>
      <selection pane="bottomLeft" activeCell="A9" sqref="A9"/>
      <selection pane="bottomRight" activeCell="AZ60" sqref="AZ60"/>
    </sheetView>
  </sheetViews>
  <sheetFormatPr defaultRowHeight="13.5"/>
  <cols>
    <col min="1" max="1" width="2.125" customWidth="1"/>
    <col min="2" max="2" width="3.625" customWidth="1"/>
    <col min="3" max="4" width="5.25" customWidth="1"/>
    <col min="7" max="7" width="3" customWidth="1"/>
    <col min="8" max="8" width="1.625" customWidth="1"/>
    <col min="9" max="10" width="9.625" customWidth="1"/>
    <col min="11" max="11" width="9.625" bestFit="1" customWidth="1"/>
    <col min="12" max="12" width="9.25" bestFit="1" customWidth="1"/>
    <col min="13" max="13" width="10.25" bestFit="1" customWidth="1"/>
    <col min="14" max="14" width="9.625" customWidth="1"/>
    <col min="15" max="15" width="9.5" bestFit="1" customWidth="1"/>
    <col min="16" max="16" width="9.625" customWidth="1"/>
    <col min="21" max="21" width="8.875" customWidth="1"/>
    <col min="23" max="23" width="9.5" bestFit="1" customWidth="1"/>
    <col min="25" max="25" width="10.25" bestFit="1" customWidth="1"/>
    <col min="33" max="33" width="9.5" bestFit="1" customWidth="1"/>
    <col min="35" max="35" width="10.25" bestFit="1" customWidth="1"/>
    <col min="38" max="38" width="9.625" customWidth="1"/>
    <col min="40" max="40" width="9.375" customWidth="1"/>
    <col min="41" max="42" width="9.5" bestFit="1" customWidth="1"/>
    <col min="44" max="46" width="11.625" customWidth="1"/>
    <col min="48" max="48" width="11.125" bestFit="1" customWidth="1"/>
    <col min="49" max="49" width="10.5" bestFit="1" customWidth="1"/>
    <col min="50" max="50" width="1.125" customWidth="1"/>
    <col min="51" max="51" width="10.625" customWidth="1"/>
  </cols>
  <sheetData>
    <row r="1" spans="1:81" ht="14.25" customHeight="1">
      <c r="A1" s="158"/>
      <c r="B1" s="802" t="s">
        <v>817</v>
      </c>
      <c r="C1" s="158"/>
      <c r="D1" s="158"/>
      <c r="E1" s="158"/>
      <c r="F1" s="158"/>
      <c r="G1" s="159"/>
      <c r="H1" s="158"/>
      <c r="I1" s="158"/>
      <c r="J1" s="158"/>
      <c r="K1" s="158"/>
      <c r="L1" s="158"/>
      <c r="M1" s="158"/>
      <c r="N1" s="158"/>
      <c r="O1" s="441">
        <f>目次!D1</f>
        <v>44621</v>
      </c>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999" t="s">
        <v>358</v>
      </c>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row>
    <row r="2" spans="1:81" ht="14.25" thickBot="1">
      <c r="A2" s="158"/>
      <c r="B2" s="158"/>
      <c r="C2" s="158"/>
      <c r="D2" s="158"/>
      <c r="E2" s="158"/>
      <c r="F2" s="158"/>
      <c r="G2" s="159"/>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60" t="s">
        <v>86</v>
      </c>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row>
    <row r="3" spans="1:81">
      <c r="A3" s="158"/>
      <c r="B3" s="161"/>
      <c r="C3" s="162"/>
      <c r="D3" s="162"/>
      <c r="E3" s="162"/>
      <c r="F3" s="162"/>
      <c r="G3" s="163"/>
      <c r="H3" s="164"/>
      <c r="I3" s="1336" t="s">
        <v>69</v>
      </c>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7"/>
      <c r="AJ3" s="1337"/>
      <c r="AK3" s="1337"/>
      <c r="AL3" s="1337"/>
      <c r="AM3" s="1337"/>
      <c r="AN3" s="1338"/>
      <c r="AO3" s="165" t="s">
        <v>70</v>
      </c>
      <c r="AP3" s="166"/>
      <c r="AQ3" s="166"/>
      <c r="AR3" s="166"/>
      <c r="AS3" s="166"/>
      <c r="AT3" s="166"/>
      <c r="AU3" s="166"/>
      <c r="AV3" s="167"/>
      <c r="AW3" s="168"/>
      <c r="AX3" s="158"/>
      <c r="AY3" s="1339" t="s">
        <v>87</v>
      </c>
      <c r="AZ3" s="164"/>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row>
    <row r="4" spans="1:81">
      <c r="A4" s="158"/>
      <c r="B4" s="1342" t="s">
        <v>0</v>
      </c>
      <c r="C4" s="1343"/>
      <c r="D4" s="158"/>
      <c r="E4" s="169" t="s">
        <v>88</v>
      </c>
      <c r="F4" s="158"/>
      <c r="G4" s="170"/>
      <c r="H4" s="158"/>
      <c r="I4" s="1344" t="s">
        <v>89</v>
      </c>
      <c r="J4" s="1347" t="s">
        <v>90</v>
      </c>
      <c r="K4" s="1348"/>
      <c r="L4" s="1348"/>
      <c r="M4" s="1349"/>
      <c r="N4" s="1350" t="s">
        <v>91</v>
      </c>
      <c r="O4" s="1350"/>
      <c r="P4" s="1347" t="s">
        <v>92</v>
      </c>
      <c r="Q4" s="1348"/>
      <c r="R4" s="1348"/>
      <c r="S4" s="1349"/>
      <c r="T4" s="1281" t="s">
        <v>730</v>
      </c>
      <c r="U4" s="1282"/>
      <c r="V4" s="1282"/>
      <c r="W4" s="1282"/>
      <c r="X4" s="1282"/>
      <c r="Y4" s="1283"/>
      <c r="Z4" s="1347" t="s">
        <v>71</v>
      </c>
      <c r="AA4" s="1348"/>
      <c r="AB4" s="1348"/>
      <c r="AC4" s="1348"/>
      <c r="AD4" s="1348"/>
      <c r="AE4" s="1348"/>
      <c r="AF4" s="1348"/>
      <c r="AG4" s="1348"/>
      <c r="AH4" s="1348"/>
      <c r="AI4" s="1349"/>
      <c r="AJ4" s="439" t="s">
        <v>72</v>
      </c>
      <c r="AK4" s="439"/>
      <c r="AL4" s="439"/>
      <c r="AM4" s="439"/>
      <c r="AN4" s="439"/>
      <c r="AO4" s="1347" t="s">
        <v>94</v>
      </c>
      <c r="AP4" s="1348"/>
      <c r="AQ4" s="1348"/>
      <c r="AR4" s="1348"/>
      <c r="AS4" s="1348"/>
      <c r="AT4" s="1348"/>
      <c r="AU4" s="1348"/>
      <c r="AV4" s="1348"/>
      <c r="AW4" s="1351"/>
      <c r="AX4" s="158"/>
      <c r="AY4" s="1340"/>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row>
    <row r="5" spans="1:81" ht="13.5" customHeight="1">
      <c r="A5" s="158"/>
      <c r="B5" s="1366" t="s">
        <v>95</v>
      </c>
      <c r="C5" s="1367"/>
      <c r="D5" s="158"/>
      <c r="E5" s="169" t="s">
        <v>96</v>
      </c>
      <c r="F5" s="158"/>
      <c r="G5" s="170"/>
      <c r="H5" s="158"/>
      <c r="I5" s="1345"/>
      <c r="J5" s="1309" t="s">
        <v>727</v>
      </c>
      <c r="K5" s="1350" t="s">
        <v>97</v>
      </c>
      <c r="L5" s="1350" t="s">
        <v>73</v>
      </c>
      <c r="M5" s="1309" t="s">
        <v>731</v>
      </c>
      <c r="N5" s="1352" t="s">
        <v>98</v>
      </c>
      <c r="O5" s="1302" t="s">
        <v>728</v>
      </c>
      <c r="P5" s="1347" t="s">
        <v>99</v>
      </c>
      <c r="Q5" s="1348"/>
      <c r="R5" s="1348"/>
      <c r="S5" s="1349"/>
      <c r="T5" s="1365" t="s">
        <v>74</v>
      </c>
      <c r="U5" s="1347" t="s">
        <v>100</v>
      </c>
      <c r="V5" s="1348"/>
      <c r="W5" s="1348"/>
      <c r="X5" s="1348"/>
      <c r="Y5" s="1349"/>
      <c r="Z5" s="1347" t="s">
        <v>101</v>
      </c>
      <c r="AA5" s="1348"/>
      <c r="AB5" s="1348"/>
      <c r="AC5" s="1348"/>
      <c r="AD5" s="1349"/>
      <c r="AE5" s="1347" t="s">
        <v>100</v>
      </c>
      <c r="AF5" s="1348"/>
      <c r="AG5" s="1348"/>
      <c r="AH5" s="1348"/>
      <c r="AI5" s="1349"/>
      <c r="AJ5" s="1347" t="s">
        <v>100</v>
      </c>
      <c r="AK5" s="1348"/>
      <c r="AL5" s="1348"/>
      <c r="AM5" s="1348"/>
      <c r="AN5" s="1349"/>
      <c r="AO5" s="1352" t="s">
        <v>102</v>
      </c>
      <c r="AP5" s="1347" t="s">
        <v>103</v>
      </c>
      <c r="AQ5" s="1349"/>
      <c r="AR5" s="1347" t="s">
        <v>104</v>
      </c>
      <c r="AS5" s="1348"/>
      <c r="AT5" s="1348"/>
      <c r="AU5" s="1348"/>
      <c r="AV5" s="1348"/>
      <c r="AW5" s="1351"/>
      <c r="AX5" s="159"/>
      <c r="AY5" s="1340"/>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row>
    <row r="6" spans="1:81" ht="80.25" customHeight="1">
      <c r="A6" s="176"/>
      <c r="B6" s="1354" t="s">
        <v>105</v>
      </c>
      <c r="C6" s="1355"/>
      <c r="D6" s="158"/>
      <c r="E6" s="172" t="s">
        <v>106</v>
      </c>
      <c r="F6" s="158"/>
      <c r="G6" s="170"/>
      <c r="H6" s="173"/>
      <c r="I6" s="1346"/>
      <c r="J6" s="1309"/>
      <c r="K6" s="1350"/>
      <c r="L6" s="1350"/>
      <c r="M6" s="1309"/>
      <c r="N6" s="1353"/>
      <c r="O6" s="1303"/>
      <c r="P6" s="171" t="s">
        <v>33</v>
      </c>
      <c r="Q6" s="174" t="s">
        <v>29</v>
      </c>
      <c r="R6" s="800" t="s">
        <v>107</v>
      </c>
      <c r="S6" s="171" t="s">
        <v>30</v>
      </c>
      <c r="T6" s="1353"/>
      <c r="U6" s="171" t="s">
        <v>75</v>
      </c>
      <c r="V6" s="171" t="s">
        <v>76</v>
      </c>
      <c r="W6" s="800" t="s">
        <v>722</v>
      </c>
      <c r="X6" s="171" t="s">
        <v>77</v>
      </c>
      <c r="Y6" s="171" t="s">
        <v>78</v>
      </c>
      <c r="Z6" s="171" t="s">
        <v>108</v>
      </c>
      <c r="AA6" s="171" t="s">
        <v>109</v>
      </c>
      <c r="AB6" s="171" t="s">
        <v>110</v>
      </c>
      <c r="AC6" s="171" t="s">
        <v>111</v>
      </c>
      <c r="AD6" s="171" t="s">
        <v>79</v>
      </c>
      <c r="AE6" s="171" t="s">
        <v>75</v>
      </c>
      <c r="AF6" s="171" t="s">
        <v>76</v>
      </c>
      <c r="AG6" s="800" t="s">
        <v>722</v>
      </c>
      <c r="AH6" s="171" t="s">
        <v>77</v>
      </c>
      <c r="AI6" s="171" t="s">
        <v>78</v>
      </c>
      <c r="AJ6" s="171" t="s">
        <v>75</v>
      </c>
      <c r="AK6" s="171" t="s">
        <v>76</v>
      </c>
      <c r="AL6" s="800" t="s">
        <v>722</v>
      </c>
      <c r="AM6" s="171" t="s">
        <v>77</v>
      </c>
      <c r="AN6" s="171" t="s">
        <v>78</v>
      </c>
      <c r="AO6" s="1353"/>
      <c r="AP6" s="171" t="s">
        <v>573</v>
      </c>
      <c r="AQ6" s="171" t="s">
        <v>112</v>
      </c>
      <c r="AR6" s="171" t="s">
        <v>113</v>
      </c>
      <c r="AS6" s="171" t="s">
        <v>114</v>
      </c>
      <c r="AT6" s="800" t="s">
        <v>722</v>
      </c>
      <c r="AU6" s="171" t="s">
        <v>115</v>
      </c>
      <c r="AV6" s="171" t="s">
        <v>116</v>
      </c>
      <c r="AW6" s="175" t="s">
        <v>117</v>
      </c>
      <c r="AX6" s="176"/>
      <c r="AY6" s="1341"/>
      <c r="AZ6" s="173"/>
      <c r="BA6" s="176"/>
      <c r="BB6" s="176"/>
      <c r="BC6" s="173"/>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row>
    <row r="7" spans="1:81" ht="14.25" thickBot="1">
      <c r="A7" s="159"/>
      <c r="B7" s="177"/>
      <c r="C7" s="178"/>
      <c r="D7" s="178"/>
      <c r="E7" s="178"/>
      <c r="F7" s="178"/>
      <c r="G7" s="179"/>
      <c r="H7" s="158"/>
      <c r="I7" s="180">
        <v>1</v>
      </c>
      <c r="J7" s="181">
        <v>2</v>
      </c>
      <c r="K7" s="181">
        <v>3</v>
      </c>
      <c r="L7" s="181">
        <v>4</v>
      </c>
      <c r="M7" s="181">
        <v>5</v>
      </c>
      <c r="N7" s="181">
        <v>6</v>
      </c>
      <c r="O7" s="181">
        <v>7</v>
      </c>
      <c r="P7" s="181">
        <v>8</v>
      </c>
      <c r="Q7" s="181">
        <v>9</v>
      </c>
      <c r="R7" s="181">
        <v>10</v>
      </c>
      <c r="S7" s="181">
        <v>11</v>
      </c>
      <c r="T7" s="181">
        <v>12</v>
      </c>
      <c r="U7" s="181">
        <v>13</v>
      </c>
      <c r="V7" s="181">
        <v>14</v>
      </c>
      <c r="W7" s="181">
        <v>15</v>
      </c>
      <c r="X7" s="181">
        <v>16</v>
      </c>
      <c r="Y7" s="181">
        <v>17</v>
      </c>
      <c r="Z7" s="181">
        <v>18</v>
      </c>
      <c r="AA7" s="181">
        <v>19</v>
      </c>
      <c r="AB7" s="181">
        <v>20</v>
      </c>
      <c r="AC7" s="181">
        <v>21</v>
      </c>
      <c r="AD7" s="181">
        <v>22</v>
      </c>
      <c r="AE7" s="181">
        <v>23</v>
      </c>
      <c r="AF7" s="181">
        <v>24</v>
      </c>
      <c r="AG7" s="181">
        <v>25</v>
      </c>
      <c r="AH7" s="181">
        <v>26</v>
      </c>
      <c r="AI7" s="181">
        <v>27</v>
      </c>
      <c r="AJ7" s="181">
        <v>28</v>
      </c>
      <c r="AK7" s="181">
        <v>29</v>
      </c>
      <c r="AL7" s="181">
        <v>30</v>
      </c>
      <c r="AM7" s="181">
        <v>31</v>
      </c>
      <c r="AN7" s="181">
        <v>32</v>
      </c>
      <c r="AO7" s="181">
        <v>33</v>
      </c>
      <c r="AP7" s="181">
        <v>34</v>
      </c>
      <c r="AQ7" s="181">
        <v>35</v>
      </c>
      <c r="AR7" s="181">
        <v>36</v>
      </c>
      <c r="AS7" s="181">
        <v>37</v>
      </c>
      <c r="AT7" s="181">
        <v>38</v>
      </c>
      <c r="AU7" s="181">
        <v>39</v>
      </c>
      <c r="AV7" s="181">
        <v>40</v>
      </c>
      <c r="AW7" s="182">
        <v>41</v>
      </c>
      <c r="AX7" s="159">
        <v>42</v>
      </c>
      <c r="AY7" s="183">
        <v>42</v>
      </c>
      <c r="AZ7" s="184"/>
      <c r="BA7" s="159"/>
      <c r="BB7" s="159"/>
      <c r="BC7" s="158"/>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row>
    <row r="8" spans="1:81" ht="8.25" customHeight="1" thickBot="1">
      <c r="A8" s="158"/>
      <c r="B8" s="158"/>
      <c r="C8" s="158"/>
      <c r="D8" s="158"/>
      <c r="E8" s="185"/>
      <c r="F8" s="185"/>
      <c r="G8" s="159"/>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58"/>
      <c r="AX8" s="186"/>
      <c r="AY8" s="186"/>
      <c r="AZ8" s="186"/>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row>
    <row r="9" spans="1:81" ht="21.75" customHeight="1">
      <c r="A9" s="158"/>
      <c r="B9" s="1368" t="s">
        <v>118</v>
      </c>
      <c r="C9" s="1371" t="s">
        <v>119</v>
      </c>
      <c r="D9" s="1371"/>
      <c r="E9" s="1371"/>
      <c r="F9" s="1371"/>
      <c r="G9" s="187">
        <v>1</v>
      </c>
      <c r="H9" s="186"/>
      <c r="I9" s="1019" t="s">
        <v>120</v>
      </c>
      <c r="J9" s="367">
        <f>'R2要素所得'!D53</f>
        <v>17378545</v>
      </c>
      <c r="K9" s="368">
        <f>'R2要素所得'!D54</f>
        <v>577167</v>
      </c>
      <c r="L9" s="368">
        <f>'R2要素所得'!D55</f>
        <v>182557</v>
      </c>
      <c r="M9" s="368">
        <f>'R2要素所得'!D50-'R2要素所得'!D51</f>
        <v>0</v>
      </c>
      <c r="N9" s="367">
        <f>'3統合勘定'!L15</f>
        <v>12729208</v>
      </c>
      <c r="O9" s="368">
        <f>'3統合勘定'!L16</f>
        <v>3342346</v>
      </c>
      <c r="P9" s="264" t="s">
        <v>95</v>
      </c>
      <c r="Q9" s="265"/>
      <c r="R9" s="265"/>
      <c r="S9" s="265"/>
      <c r="T9" s="266"/>
      <c r="U9" s="266"/>
      <c r="V9" s="265"/>
      <c r="W9" s="265"/>
      <c r="X9" s="265"/>
      <c r="Y9" s="267"/>
      <c r="Z9" s="265"/>
      <c r="AA9" s="265"/>
      <c r="AB9" s="265"/>
      <c r="AC9" s="265"/>
      <c r="AD9" s="265"/>
      <c r="AE9" s="266"/>
      <c r="AF9" s="265"/>
      <c r="AG9" s="265"/>
      <c r="AH9" s="265"/>
      <c r="AI9" s="265"/>
      <c r="AJ9" s="268"/>
      <c r="AK9" s="269"/>
      <c r="AL9" s="269"/>
      <c r="AM9" s="269"/>
      <c r="AN9" s="270" t="s">
        <v>95</v>
      </c>
      <c r="AO9" s="266"/>
      <c r="AP9" s="367">
        <f>'3統合勘定'!L18</f>
        <v>-218197</v>
      </c>
      <c r="AQ9" s="402">
        <f>'3統合勘定'!L17</f>
        <v>5208290</v>
      </c>
      <c r="AR9" s="266"/>
      <c r="AS9" s="265"/>
      <c r="AT9" s="271" t="s">
        <v>95</v>
      </c>
      <c r="AU9" s="265"/>
      <c r="AV9" s="265"/>
      <c r="AW9" s="1016">
        <f>'3統合勘定'!L24</f>
        <v>789531</v>
      </c>
      <c r="AX9" s="272"/>
      <c r="AY9" s="405">
        <f>'3統合勘定'!L20+'3統合勘定'!L22+'3統合勘定'!L23</f>
        <v>16392935</v>
      </c>
      <c r="AZ9" s="186"/>
      <c r="BA9" s="18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row>
    <row r="10" spans="1:81" ht="22.5" customHeight="1">
      <c r="A10" s="158"/>
      <c r="B10" s="1369"/>
      <c r="C10" s="1359" t="s">
        <v>121</v>
      </c>
      <c r="D10" s="1300" t="s">
        <v>727</v>
      </c>
      <c r="E10" s="1300"/>
      <c r="F10" s="1300"/>
      <c r="G10" s="189">
        <v>2</v>
      </c>
      <c r="H10" s="186"/>
      <c r="I10" s="366">
        <f>'R2要素所得'!C53</f>
        <v>36814014</v>
      </c>
      <c r="J10" s="273"/>
      <c r="K10" s="272"/>
      <c r="L10" s="272"/>
      <c r="M10" s="272"/>
      <c r="N10" s="273"/>
      <c r="O10" s="274" t="s">
        <v>1</v>
      </c>
      <c r="P10" s="273"/>
      <c r="Q10" s="272"/>
      <c r="R10" s="272"/>
      <c r="S10" s="272"/>
      <c r="T10" s="273"/>
      <c r="U10" s="273"/>
      <c r="V10" s="272"/>
      <c r="W10" s="272"/>
      <c r="X10" s="272"/>
      <c r="Y10" s="275"/>
      <c r="Z10" s="272"/>
      <c r="AA10" s="272"/>
      <c r="AB10" s="272"/>
      <c r="AC10" s="272"/>
      <c r="AD10" s="272"/>
      <c r="AE10" s="273"/>
      <c r="AF10" s="272"/>
      <c r="AG10" s="272"/>
      <c r="AH10" s="272"/>
      <c r="AI10" s="272"/>
      <c r="AJ10" s="273"/>
      <c r="AK10" s="272"/>
      <c r="AL10" s="272"/>
      <c r="AM10" s="272"/>
      <c r="AN10" s="272"/>
      <c r="AO10" s="273"/>
      <c r="AP10" s="276"/>
      <c r="AQ10" s="277"/>
      <c r="AR10" s="272"/>
      <c r="AS10" s="272"/>
      <c r="AT10" s="272"/>
      <c r="AU10" s="272"/>
      <c r="AV10" s="272"/>
      <c r="AW10" s="278"/>
      <c r="AX10" s="272"/>
      <c r="AY10" s="279"/>
      <c r="AZ10" s="186"/>
      <c r="BA10" s="18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row>
    <row r="11" spans="1:81" ht="22.5" customHeight="1">
      <c r="A11" s="158"/>
      <c r="B11" s="1369"/>
      <c r="C11" s="1360"/>
      <c r="D11" s="1364" t="s">
        <v>80</v>
      </c>
      <c r="E11" s="1364"/>
      <c r="F11" s="1364"/>
      <c r="G11" s="189">
        <v>3</v>
      </c>
      <c r="H11" s="186"/>
      <c r="I11" s="366">
        <f>'R2要素所得'!C54</f>
        <v>2083773</v>
      </c>
      <c r="J11" s="273"/>
      <c r="K11" s="280" t="s">
        <v>122</v>
      </c>
      <c r="L11" s="272"/>
      <c r="M11" s="272"/>
      <c r="N11" s="273"/>
      <c r="O11" s="272"/>
      <c r="P11" s="273"/>
      <c r="Q11" s="272"/>
      <c r="R11" s="272"/>
      <c r="S11" s="272"/>
      <c r="T11" s="273"/>
      <c r="U11" s="273"/>
      <c r="V11" s="272"/>
      <c r="W11" s="272"/>
      <c r="X11" s="272"/>
      <c r="Y11" s="275"/>
      <c r="Z11" s="272"/>
      <c r="AA11" s="272"/>
      <c r="AB11" s="272"/>
      <c r="AC11" s="272"/>
      <c r="AD11" s="272"/>
      <c r="AE11" s="273"/>
      <c r="AF11" s="272"/>
      <c r="AG11" s="272"/>
      <c r="AH11" s="272"/>
      <c r="AI11" s="272"/>
      <c r="AJ11" s="273"/>
      <c r="AK11" s="272"/>
      <c r="AL11" s="272"/>
      <c r="AM11" s="272"/>
      <c r="AN11" s="272"/>
      <c r="AO11" s="273"/>
      <c r="AP11" s="273"/>
      <c r="AQ11" s="281" t="s">
        <v>123</v>
      </c>
      <c r="AR11" s="272"/>
      <c r="AS11" s="272"/>
      <c r="AT11" s="272"/>
      <c r="AU11" s="272"/>
      <c r="AV11" s="272"/>
      <c r="AW11" s="278"/>
      <c r="AX11" s="272"/>
      <c r="AY11" s="279"/>
      <c r="AZ11" s="186"/>
      <c r="BA11" s="18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row>
    <row r="12" spans="1:81" ht="22.5" customHeight="1">
      <c r="A12" s="158"/>
      <c r="B12" s="1369"/>
      <c r="C12" s="1360"/>
      <c r="D12" s="1364" t="s">
        <v>124</v>
      </c>
      <c r="E12" s="1364"/>
      <c r="F12" s="1364"/>
      <c r="G12" s="189">
        <v>4</v>
      </c>
      <c r="H12" s="186"/>
      <c r="I12" s="366">
        <f>'R2要素所得'!C55</f>
        <v>791071</v>
      </c>
      <c r="J12" s="273"/>
      <c r="K12" s="272"/>
      <c r="L12" s="272"/>
      <c r="M12" s="272"/>
      <c r="N12" s="273"/>
      <c r="O12" s="272"/>
      <c r="P12" s="273"/>
      <c r="Q12" s="272"/>
      <c r="R12" s="272"/>
      <c r="S12" s="272"/>
      <c r="T12" s="273"/>
      <c r="U12" s="273"/>
      <c r="V12" s="272"/>
      <c r="W12" s="272"/>
      <c r="X12" s="272"/>
      <c r="Y12" s="275"/>
      <c r="Z12" s="272"/>
      <c r="AA12" s="272"/>
      <c r="AB12" s="272"/>
      <c r="AC12" s="272"/>
      <c r="AD12" s="272"/>
      <c r="AE12" s="273"/>
      <c r="AF12" s="272"/>
      <c r="AG12" s="272"/>
      <c r="AH12" s="272"/>
      <c r="AI12" s="272"/>
      <c r="AJ12" s="273"/>
      <c r="AK12" s="272"/>
      <c r="AL12" s="272"/>
      <c r="AM12" s="272"/>
      <c r="AN12" s="272"/>
      <c r="AO12" s="273"/>
      <c r="AP12" s="273"/>
      <c r="AQ12" s="275"/>
      <c r="AR12" s="272"/>
      <c r="AS12" s="272"/>
      <c r="AT12" s="272"/>
      <c r="AU12" s="272"/>
      <c r="AV12" s="272"/>
      <c r="AW12" s="278"/>
      <c r="AX12" s="272"/>
      <c r="AY12" s="279"/>
      <c r="AZ12" s="186"/>
      <c r="BA12" s="18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row>
    <row r="13" spans="1:81" ht="22.5" customHeight="1">
      <c r="A13" s="158"/>
      <c r="B13" s="1369"/>
      <c r="C13" s="1361"/>
      <c r="D13" s="1364" t="s">
        <v>125</v>
      </c>
      <c r="E13" s="1364"/>
      <c r="F13" s="1364"/>
      <c r="G13" s="189">
        <v>5</v>
      </c>
      <c r="H13" s="186"/>
      <c r="I13" s="366">
        <f>'R2要素所得'!C50-'R2要素所得'!C51</f>
        <v>185282</v>
      </c>
      <c r="J13" s="273"/>
      <c r="K13" s="272"/>
      <c r="L13" s="272"/>
      <c r="M13" s="272"/>
      <c r="N13" s="273"/>
      <c r="O13" s="272"/>
      <c r="P13" s="273"/>
      <c r="Q13" s="272"/>
      <c r="R13" s="272"/>
      <c r="S13" s="272"/>
      <c r="T13" s="273"/>
      <c r="U13" s="273"/>
      <c r="V13" s="272"/>
      <c r="W13" s="272"/>
      <c r="X13" s="272"/>
      <c r="Y13" s="275"/>
      <c r="Z13" s="272"/>
      <c r="AA13" s="272"/>
      <c r="AB13" s="272"/>
      <c r="AC13" s="272"/>
      <c r="AD13" s="272"/>
      <c r="AE13" s="273"/>
      <c r="AF13" s="272"/>
      <c r="AG13" s="272"/>
      <c r="AH13" s="272"/>
      <c r="AI13" s="272"/>
      <c r="AJ13" s="273"/>
      <c r="AK13" s="272"/>
      <c r="AL13" s="272"/>
      <c r="AM13" s="272"/>
      <c r="AN13" s="272"/>
      <c r="AO13" s="273"/>
      <c r="AP13" s="273"/>
      <c r="AQ13" s="275"/>
      <c r="AR13" s="272"/>
      <c r="AS13" s="272"/>
      <c r="AT13" s="272"/>
      <c r="AU13" s="272"/>
      <c r="AV13" s="272"/>
      <c r="AW13" s="278"/>
      <c r="AX13" s="272"/>
      <c r="AY13" s="282"/>
      <c r="AZ13" s="186"/>
      <c r="BA13" s="18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row>
    <row r="14" spans="1:81" ht="22.5" customHeight="1">
      <c r="A14" s="158"/>
      <c r="B14" s="1369"/>
      <c r="C14" s="1350" t="s">
        <v>126</v>
      </c>
      <c r="D14" s="1356" t="s">
        <v>127</v>
      </c>
      <c r="E14" s="1357"/>
      <c r="F14" s="1358"/>
      <c r="G14" s="189">
        <v>6</v>
      </c>
      <c r="H14" s="186"/>
      <c r="I14" s="283" t="s">
        <v>105</v>
      </c>
      <c r="J14" s="276"/>
      <c r="K14" s="284"/>
      <c r="L14" s="284"/>
      <c r="M14" s="284"/>
      <c r="N14" s="276"/>
      <c r="O14" s="285" t="s">
        <v>1</v>
      </c>
      <c r="P14" s="276"/>
      <c r="Q14" s="284"/>
      <c r="R14" s="284"/>
      <c r="S14" s="284"/>
      <c r="T14" s="276"/>
      <c r="U14" s="276"/>
      <c r="V14" s="284"/>
      <c r="W14" s="284"/>
      <c r="X14" s="284"/>
      <c r="Y14" s="277"/>
      <c r="Z14" s="284"/>
      <c r="AA14" s="284"/>
      <c r="AB14" s="284"/>
      <c r="AC14" s="284"/>
      <c r="AD14" s="284"/>
      <c r="AE14" s="276"/>
      <c r="AF14" s="284"/>
      <c r="AG14" s="285" t="s">
        <v>128</v>
      </c>
      <c r="AH14" s="284"/>
      <c r="AI14" s="284"/>
      <c r="AJ14" s="422"/>
      <c r="AK14" s="421"/>
      <c r="AL14" s="421"/>
      <c r="AM14" s="421">
        <f>'4所得支出勘定'!L120</f>
        <v>367507</v>
      </c>
      <c r="AN14" s="421">
        <f>'4所得支出勘定'!L152</f>
        <v>12361701</v>
      </c>
      <c r="AO14" s="276"/>
      <c r="AP14" s="276"/>
      <c r="AQ14" s="277"/>
      <c r="AR14" s="284"/>
      <c r="AS14" s="284"/>
      <c r="AT14" s="284"/>
      <c r="AU14" s="284"/>
      <c r="AV14" s="284"/>
      <c r="AW14" s="286"/>
      <c r="AX14" s="272"/>
      <c r="AY14" s="287"/>
      <c r="AZ14" s="186"/>
      <c r="BA14" s="18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row>
    <row r="15" spans="1:81" ht="22.5" customHeight="1">
      <c r="A15" s="158"/>
      <c r="B15" s="1369"/>
      <c r="C15" s="1350"/>
      <c r="D15" s="1292" t="s">
        <v>728</v>
      </c>
      <c r="E15" s="1293"/>
      <c r="F15" s="1294"/>
      <c r="G15" s="189">
        <v>7</v>
      </c>
      <c r="H15" s="186"/>
      <c r="I15" s="288"/>
      <c r="J15" s="289"/>
      <c r="K15" s="290"/>
      <c r="L15" s="290"/>
      <c r="M15" s="291"/>
      <c r="N15" s="292"/>
      <c r="O15" s="293"/>
      <c r="P15" s="289"/>
      <c r="Q15" s="290"/>
      <c r="R15" s="290"/>
      <c r="S15" s="290"/>
      <c r="T15" s="289"/>
      <c r="U15" s="289"/>
      <c r="V15" s="290"/>
      <c r="W15" s="290"/>
      <c r="X15" s="290"/>
      <c r="Y15" s="293"/>
      <c r="Z15" s="290"/>
      <c r="AA15" s="290"/>
      <c r="AB15" s="290"/>
      <c r="AC15" s="290"/>
      <c r="AD15" s="290"/>
      <c r="AE15" s="289"/>
      <c r="AF15" s="290"/>
      <c r="AG15" s="290"/>
      <c r="AH15" s="290"/>
      <c r="AI15" s="290"/>
      <c r="AJ15" s="409"/>
      <c r="AK15" s="410"/>
      <c r="AL15" s="423">
        <f>'4所得支出勘定'!L87</f>
        <v>3342346</v>
      </c>
      <c r="AM15" s="410"/>
      <c r="AN15" s="420"/>
      <c r="AO15" s="289"/>
      <c r="AP15" s="289"/>
      <c r="AQ15" s="293"/>
      <c r="AR15" s="289"/>
      <c r="AS15" s="290"/>
      <c r="AT15" s="290"/>
      <c r="AU15" s="290"/>
      <c r="AV15" s="290"/>
      <c r="AW15" s="294"/>
      <c r="AX15" s="272"/>
      <c r="AY15" s="282"/>
      <c r="AZ15" s="186"/>
      <c r="BA15" s="18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row>
    <row r="16" spans="1:81" ht="22.5" customHeight="1">
      <c r="A16" s="158"/>
      <c r="B16" s="1369"/>
      <c r="C16" s="1359" t="s">
        <v>129</v>
      </c>
      <c r="D16" s="1359" t="s">
        <v>99</v>
      </c>
      <c r="E16" s="1356" t="s">
        <v>356</v>
      </c>
      <c r="F16" s="1358"/>
      <c r="G16" s="189">
        <v>8</v>
      </c>
      <c r="H16" s="186"/>
      <c r="I16" s="295"/>
      <c r="J16" s="406">
        <f>'R2要素所得'!J53</f>
        <v>9269606</v>
      </c>
      <c r="K16" s="407">
        <f>'R2要素所得'!J54</f>
        <v>1106990</v>
      </c>
      <c r="L16" s="407">
        <f>'R2要素所得'!J55</f>
        <v>482118</v>
      </c>
      <c r="M16" s="407">
        <f>'R2要素所得'!J50-'R2要素所得'!J51</f>
        <v>0</v>
      </c>
      <c r="N16" s="296"/>
      <c r="O16" s="297"/>
      <c r="P16" s="273"/>
      <c r="Q16" s="272"/>
      <c r="R16" s="272"/>
      <c r="S16" s="272"/>
      <c r="T16" s="273"/>
      <c r="U16" s="273"/>
      <c r="V16" s="272"/>
      <c r="W16" s="272"/>
      <c r="X16" s="272"/>
      <c r="Y16" s="275"/>
      <c r="Z16" s="272"/>
      <c r="AA16" s="272"/>
      <c r="AB16" s="272"/>
      <c r="AC16" s="272"/>
      <c r="AD16" s="272"/>
      <c r="AE16" s="273"/>
      <c r="AF16" s="272"/>
      <c r="AG16" s="272"/>
      <c r="AH16" s="272"/>
      <c r="AI16" s="272"/>
      <c r="AJ16" s="273"/>
      <c r="AK16" s="272"/>
      <c r="AL16" s="272"/>
      <c r="AM16" s="272"/>
      <c r="AN16" s="272"/>
      <c r="AO16" s="273"/>
      <c r="AP16" s="276"/>
      <c r="AQ16" s="277"/>
      <c r="AR16" s="408"/>
      <c r="AS16" s="408"/>
      <c r="AT16" s="408"/>
      <c r="AU16" s="408"/>
      <c r="AV16" s="408"/>
      <c r="AW16" s="426"/>
      <c r="AX16" s="272"/>
      <c r="AY16" s="424">
        <f>SUM(P21:P25)-SUM(J16:M16)</f>
        <v>941227</v>
      </c>
      <c r="AZ16" s="186"/>
      <c r="BA16" s="18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row>
    <row r="17" spans="1:81" ht="22.5" customHeight="1">
      <c r="A17" s="158"/>
      <c r="B17" s="1369"/>
      <c r="C17" s="1360"/>
      <c r="D17" s="1360"/>
      <c r="E17" s="1356" t="s">
        <v>29</v>
      </c>
      <c r="F17" s="1358"/>
      <c r="G17" s="189">
        <v>9</v>
      </c>
      <c r="H17" s="186"/>
      <c r="I17" s="295"/>
      <c r="J17" s="406">
        <f>'R2要素所得'!F53</f>
        <v>4962694</v>
      </c>
      <c r="K17" s="408">
        <f>'R2要素所得'!F54</f>
        <v>398361</v>
      </c>
      <c r="L17" s="407">
        <f>'R2要素所得'!F55</f>
        <v>110960</v>
      </c>
      <c r="M17" s="407">
        <f>'R2要素所得'!F50-'R2要素所得'!F51</f>
        <v>0</v>
      </c>
      <c r="N17" s="296"/>
      <c r="O17" s="297"/>
      <c r="P17" s="273"/>
      <c r="Q17" s="272"/>
      <c r="R17" s="272"/>
      <c r="S17" s="272"/>
      <c r="T17" s="273"/>
      <c r="U17" s="273"/>
      <c r="V17" s="272"/>
      <c r="W17" s="272"/>
      <c r="X17" s="272"/>
      <c r="Y17" s="275"/>
      <c r="Z17" s="272"/>
      <c r="AA17" s="272"/>
      <c r="AB17" s="272"/>
      <c r="AC17" s="272"/>
      <c r="AD17" s="272"/>
      <c r="AE17" s="273"/>
      <c r="AF17" s="272"/>
      <c r="AG17" s="272"/>
      <c r="AH17" s="272"/>
      <c r="AI17" s="272"/>
      <c r="AJ17" s="273"/>
      <c r="AK17" s="272"/>
      <c r="AL17" s="274" t="s">
        <v>1</v>
      </c>
      <c r="AM17" s="272"/>
      <c r="AN17" s="272"/>
      <c r="AO17" s="273"/>
      <c r="AP17" s="298" t="s">
        <v>2</v>
      </c>
      <c r="AQ17" s="275"/>
      <c r="AR17" s="408">
        <f>'5資本調達勘定'!L8*-1</f>
        <v>-2768838</v>
      </c>
      <c r="AS17" s="408">
        <f>'5資本調達勘定'!L23*-1</f>
        <v>-78493</v>
      </c>
      <c r="AT17" s="408">
        <f>'5資本調達勘定'!L36*-1</f>
        <v>-398361</v>
      </c>
      <c r="AU17" s="408">
        <f>'5資本調達勘定'!L66*-1</f>
        <v>-110960</v>
      </c>
      <c r="AV17" s="408">
        <f>'5資本調達勘定'!L51*-1</f>
        <v>-2115363</v>
      </c>
      <c r="AW17" s="426"/>
      <c r="AX17" s="272"/>
      <c r="AY17" s="424"/>
      <c r="AZ17" s="186"/>
      <c r="BA17" s="18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row>
    <row r="18" spans="1:81" ht="22.5" customHeight="1">
      <c r="A18" s="158"/>
      <c r="B18" s="1369"/>
      <c r="C18" s="1360"/>
      <c r="D18" s="1360"/>
      <c r="E18" s="1364" t="s">
        <v>130</v>
      </c>
      <c r="F18" s="1364"/>
      <c r="G18" s="189">
        <v>10</v>
      </c>
      <c r="H18" s="186"/>
      <c r="I18" s="295"/>
      <c r="J18" s="406">
        <f>'R2要素所得'!H53</f>
        <v>1648603</v>
      </c>
      <c r="K18" s="408">
        <f>'R2要素所得'!H54</f>
        <v>1255</v>
      </c>
      <c r="L18" s="408">
        <f>'R2要素所得'!H55</f>
        <v>15436</v>
      </c>
      <c r="M18" s="408">
        <f>'R2要素所得'!H50-'R2要素所得'!H51</f>
        <v>185282</v>
      </c>
      <c r="N18" s="299" t="s">
        <v>131</v>
      </c>
      <c r="O18" s="300"/>
      <c r="P18" s="273"/>
      <c r="Q18" s="272"/>
      <c r="R18" s="301" t="s">
        <v>131</v>
      </c>
      <c r="S18" s="272"/>
      <c r="T18" s="273"/>
      <c r="U18" s="273"/>
      <c r="V18" s="272"/>
      <c r="W18" s="272"/>
      <c r="X18" s="272"/>
      <c r="Y18" s="275"/>
      <c r="Z18" s="272"/>
      <c r="AA18" s="272"/>
      <c r="AB18" s="272"/>
      <c r="AC18" s="272"/>
      <c r="AD18" s="272"/>
      <c r="AE18" s="273"/>
      <c r="AF18" s="272"/>
      <c r="AG18" s="272"/>
      <c r="AH18" s="272"/>
      <c r="AI18" s="272"/>
      <c r="AJ18" s="273"/>
      <c r="AK18" s="272"/>
      <c r="AL18" s="272"/>
      <c r="AM18" s="272"/>
      <c r="AN18" s="272"/>
      <c r="AO18" s="273"/>
      <c r="AP18" s="273"/>
      <c r="AQ18" s="275"/>
      <c r="AR18" s="408"/>
      <c r="AS18" s="408"/>
      <c r="AT18" s="408"/>
      <c r="AU18" s="408"/>
      <c r="AV18" s="408"/>
      <c r="AW18" s="426"/>
      <c r="AX18" s="272"/>
      <c r="AY18" s="1004"/>
      <c r="AZ18" s="186"/>
      <c r="BA18" s="18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row>
    <row r="19" spans="1:81" ht="22.5" customHeight="1">
      <c r="A19" s="158"/>
      <c r="B19" s="1369"/>
      <c r="C19" s="1361"/>
      <c r="D19" s="1361"/>
      <c r="E19" s="1356" t="s">
        <v>30</v>
      </c>
      <c r="F19" s="1358"/>
      <c r="G19" s="189">
        <v>11</v>
      </c>
      <c r="H19" s="186"/>
      <c r="I19" s="302"/>
      <c r="J19" s="409">
        <f>'R2要素所得'!K53</f>
        <v>3554566</v>
      </c>
      <c r="K19" s="410">
        <f>'R2要素所得'!K54</f>
        <v>0</v>
      </c>
      <c r="L19" s="410">
        <f>'R2要素所得'!K55</f>
        <v>0</v>
      </c>
      <c r="M19" s="410">
        <f>'R2要素所得'!K50-'R2要素所得'!K51</f>
        <v>0</v>
      </c>
      <c r="N19" s="292"/>
      <c r="O19" s="303"/>
      <c r="P19" s="289"/>
      <c r="Q19" s="290"/>
      <c r="R19" s="290"/>
      <c r="S19" s="290"/>
      <c r="T19" s="289"/>
      <c r="U19" s="289"/>
      <c r="V19" s="290"/>
      <c r="W19" s="290"/>
      <c r="X19" s="290"/>
      <c r="Y19" s="293"/>
      <c r="Z19" s="290"/>
      <c r="AA19" s="290"/>
      <c r="AB19" s="290"/>
      <c r="AC19" s="290"/>
      <c r="AD19" s="290"/>
      <c r="AE19" s="289"/>
      <c r="AF19" s="290"/>
      <c r="AG19" s="290"/>
      <c r="AH19" s="290"/>
      <c r="AI19" s="290"/>
      <c r="AJ19" s="289"/>
      <c r="AK19" s="290"/>
      <c r="AL19" s="290"/>
      <c r="AM19" s="290"/>
      <c r="AN19" s="290"/>
      <c r="AO19" s="289"/>
      <c r="AP19" s="289"/>
      <c r="AQ19" s="293"/>
      <c r="AR19" s="410"/>
      <c r="AS19" s="410"/>
      <c r="AT19" s="410"/>
      <c r="AU19" s="410"/>
      <c r="AV19" s="410"/>
      <c r="AW19" s="427"/>
      <c r="AX19" s="272"/>
      <c r="AY19" s="425"/>
      <c r="AZ19" s="186"/>
      <c r="BA19" s="18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row>
    <row r="20" spans="1:81" ht="22.5" customHeight="1">
      <c r="A20" s="158"/>
      <c r="B20" s="1369"/>
      <c r="C20" s="1359" t="s">
        <v>93</v>
      </c>
      <c r="D20" s="1356" t="s">
        <v>74</v>
      </c>
      <c r="E20" s="1357"/>
      <c r="F20" s="1358"/>
      <c r="G20" s="189">
        <v>12</v>
      </c>
      <c r="H20" s="186"/>
      <c r="I20" s="295"/>
      <c r="J20" s="273"/>
      <c r="K20" s="272"/>
      <c r="L20" s="272"/>
      <c r="M20" s="304"/>
      <c r="N20" s="305"/>
      <c r="O20" s="304"/>
      <c r="P20" s="273"/>
      <c r="Q20" s="272"/>
      <c r="R20" s="272"/>
      <c r="S20" s="272"/>
      <c r="T20" s="306" t="s">
        <v>132</v>
      </c>
      <c r="U20" s="411">
        <f>'4所得支出勘定'!L7</f>
        <v>1723664</v>
      </c>
      <c r="V20" s="412">
        <f>'4所得支出勘定'!L35</f>
        <v>1233838</v>
      </c>
      <c r="W20" s="412">
        <f>'4所得支出勘定'!L78</f>
        <v>62890</v>
      </c>
      <c r="X20" s="412">
        <f>'4所得支出勘定'!L113</f>
        <v>1840</v>
      </c>
      <c r="Y20" s="413">
        <f>'4所得支出勘定'!L139</f>
        <v>40771</v>
      </c>
      <c r="Z20" s="274" t="s">
        <v>133</v>
      </c>
      <c r="AA20" s="272"/>
      <c r="AB20" s="272"/>
      <c r="AC20" s="272"/>
      <c r="AD20" s="272"/>
      <c r="AE20" s="307"/>
      <c r="AF20" s="308"/>
      <c r="AG20" s="308"/>
      <c r="AH20" s="308"/>
      <c r="AI20" s="309"/>
      <c r="AJ20" s="273"/>
      <c r="AK20" s="272"/>
      <c r="AL20" s="272"/>
      <c r="AM20" s="272"/>
      <c r="AN20" s="272"/>
      <c r="AO20" s="273"/>
      <c r="AP20" s="273"/>
      <c r="AQ20" s="275"/>
      <c r="AR20" s="272"/>
      <c r="AS20" s="272"/>
      <c r="AT20" s="274" t="s">
        <v>132</v>
      </c>
      <c r="AU20" s="272"/>
      <c r="AV20" s="272"/>
      <c r="AW20" s="278"/>
      <c r="AX20" s="272"/>
      <c r="AY20" s="414">
        <f>'3統合勘定'!L43</f>
        <v>420554</v>
      </c>
      <c r="AZ20" s="186"/>
      <c r="BA20" s="18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row>
    <row r="21" spans="1:81" ht="22.5" customHeight="1">
      <c r="A21" s="158"/>
      <c r="B21" s="1369"/>
      <c r="C21" s="1360"/>
      <c r="D21" s="1359" t="s">
        <v>100</v>
      </c>
      <c r="E21" s="1362" t="s">
        <v>81</v>
      </c>
      <c r="F21" s="1363"/>
      <c r="G21" s="189">
        <v>13</v>
      </c>
      <c r="H21" s="186"/>
      <c r="I21" s="310"/>
      <c r="J21" s="276"/>
      <c r="K21" s="284"/>
      <c r="L21" s="284"/>
      <c r="M21" s="311"/>
      <c r="N21" s="312"/>
      <c r="O21" s="311"/>
      <c r="P21" s="422"/>
      <c r="Q21" s="421"/>
      <c r="R21" s="421"/>
      <c r="S21" s="418">
        <f>'4所得支出勘定'!L17</f>
        <v>1694677</v>
      </c>
      <c r="T21" s="415">
        <f>'4所得支出勘定'!L18</f>
        <v>1146936</v>
      </c>
      <c r="U21" s="276"/>
      <c r="V21" s="284"/>
      <c r="W21" s="284"/>
      <c r="X21" s="284"/>
      <c r="Y21" s="277"/>
      <c r="Z21" s="284"/>
      <c r="AA21" s="284"/>
      <c r="AB21" s="284"/>
      <c r="AC21" s="284"/>
      <c r="AD21" s="284"/>
      <c r="AE21" s="313"/>
      <c r="AF21" s="314"/>
      <c r="AG21" s="314"/>
      <c r="AH21" s="314"/>
      <c r="AI21" s="314"/>
      <c r="AJ21" s="276"/>
      <c r="AK21" s="284"/>
      <c r="AL21" s="284"/>
      <c r="AM21" s="284"/>
      <c r="AN21" s="284"/>
      <c r="AO21" s="276"/>
      <c r="AP21" s="276"/>
      <c r="AQ21" s="277"/>
      <c r="AR21" s="284"/>
      <c r="AS21" s="284"/>
      <c r="AT21" s="284"/>
      <c r="AU21" s="284"/>
      <c r="AV21" s="284"/>
      <c r="AW21" s="286"/>
      <c r="AX21" s="272"/>
      <c r="AY21" s="315"/>
      <c r="AZ21" s="186"/>
      <c r="BA21" s="18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row>
    <row r="22" spans="1:81" ht="22.5" customHeight="1">
      <c r="A22" s="158"/>
      <c r="B22" s="1369"/>
      <c r="C22" s="1360"/>
      <c r="D22" s="1360"/>
      <c r="E22" s="1356" t="s">
        <v>82</v>
      </c>
      <c r="F22" s="1358"/>
      <c r="G22" s="189">
        <v>14</v>
      </c>
      <c r="H22" s="186"/>
      <c r="I22" s="295"/>
      <c r="J22" s="273"/>
      <c r="K22" s="272"/>
      <c r="L22" s="272"/>
      <c r="M22" s="304"/>
      <c r="N22" s="305"/>
      <c r="O22" s="304"/>
      <c r="P22" s="406"/>
      <c r="Q22" s="408"/>
      <c r="R22" s="408"/>
      <c r="S22" s="419">
        <f>'4所得支出勘定'!L53</f>
        <v>318955</v>
      </c>
      <c r="T22" s="416">
        <f>'4所得支出勘定'!L54</f>
        <v>1283597</v>
      </c>
      <c r="U22" s="273"/>
      <c r="V22" s="316"/>
      <c r="W22" s="272"/>
      <c r="X22" s="272"/>
      <c r="Y22" s="275"/>
      <c r="Z22" s="272"/>
      <c r="AA22" s="272"/>
      <c r="AB22" s="272"/>
      <c r="AC22" s="272"/>
      <c r="AD22" s="272"/>
      <c r="AE22" s="296"/>
      <c r="AF22" s="317"/>
      <c r="AG22" s="317"/>
      <c r="AH22" s="317"/>
      <c r="AI22" s="317"/>
      <c r="AJ22" s="273"/>
      <c r="AK22" s="272"/>
      <c r="AL22" s="272"/>
      <c r="AM22" s="272"/>
      <c r="AN22" s="272"/>
      <c r="AO22" s="273"/>
      <c r="AP22" s="273"/>
      <c r="AQ22" s="275"/>
      <c r="AR22" s="272"/>
      <c r="AS22" s="272"/>
      <c r="AT22" s="272"/>
      <c r="AU22" s="272"/>
      <c r="AV22" s="272"/>
      <c r="AW22" s="278"/>
      <c r="AX22" s="272"/>
      <c r="AY22" s="315"/>
      <c r="AZ22" s="186"/>
      <c r="BA22" s="18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row>
    <row r="23" spans="1:81" ht="22.5" customHeight="1">
      <c r="A23" s="158"/>
      <c r="B23" s="1369"/>
      <c r="C23" s="1360"/>
      <c r="D23" s="1360"/>
      <c r="E23" s="1305" t="s">
        <v>722</v>
      </c>
      <c r="F23" s="1306"/>
      <c r="G23" s="189">
        <v>15</v>
      </c>
      <c r="H23" s="186"/>
      <c r="I23" s="295"/>
      <c r="J23" s="273"/>
      <c r="K23" s="272"/>
      <c r="L23" s="272"/>
      <c r="M23" s="304"/>
      <c r="N23" s="305"/>
      <c r="O23" s="304"/>
      <c r="P23" s="406"/>
      <c r="Q23" s="408"/>
      <c r="R23" s="408">
        <f>'4所得支出勘定'!L90-'4所得支出勘定'!L91</f>
        <v>739271</v>
      </c>
      <c r="S23" s="419"/>
      <c r="T23" s="416">
        <f>'4所得支出勘定'!L92</f>
        <v>134891</v>
      </c>
      <c r="U23" s="273"/>
      <c r="V23" s="272"/>
      <c r="W23" s="272"/>
      <c r="X23" s="272"/>
      <c r="Y23" s="275"/>
      <c r="Z23" s="272"/>
      <c r="AA23" s="272"/>
      <c r="AB23" s="272"/>
      <c r="AC23" s="272"/>
      <c r="AD23" s="272"/>
      <c r="AE23" s="296"/>
      <c r="AF23" s="317"/>
      <c r="AG23" s="317"/>
      <c r="AH23" s="317"/>
      <c r="AI23" s="317"/>
      <c r="AJ23" s="273"/>
      <c r="AK23" s="272"/>
      <c r="AL23" s="272"/>
      <c r="AM23" s="272"/>
      <c r="AN23" s="272"/>
      <c r="AO23" s="273"/>
      <c r="AP23" s="273"/>
      <c r="AQ23" s="275"/>
      <c r="AR23" s="272"/>
      <c r="AS23" s="272"/>
      <c r="AT23" s="272"/>
      <c r="AU23" s="272"/>
      <c r="AV23" s="272"/>
      <c r="AW23" s="278"/>
      <c r="AX23" s="272"/>
      <c r="AY23" s="315"/>
      <c r="AZ23" s="186"/>
      <c r="BA23" s="18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row>
    <row r="24" spans="1:81" ht="22.5" customHeight="1">
      <c r="A24" s="158"/>
      <c r="B24" s="1369"/>
      <c r="C24" s="1360"/>
      <c r="D24" s="1360"/>
      <c r="E24" s="1356" t="s">
        <v>84</v>
      </c>
      <c r="F24" s="1358"/>
      <c r="G24" s="189">
        <v>16</v>
      </c>
      <c r="H24" s="186"/>
      <c r="I24" s="295"/>
      <c r="J24" s="273"/>
      <c r="K24" s="272"/>
      <c r="L24" s="272"/>
      <c r="M24" s="304"/>
      <c r="N24" s="305"/>
      <c r="O24" s="304"/>
      <c r="P24" s="406"/>
      <c r="Q24" s="408"/>
      <c r="R24" s="408"/>
      <c r="S24" s="419"/>
      <c r="T24" s="416">
        <f>'4所得支出勘定'!L123</f>
        <v>15057</v>
      </c>
      <c r="U24" s="273"/>
      <c r="V24" s="318" t="s">
        <v>132</v>
      </c>
      <c r="W24" s="272"/>
      <c r="X24" s="272"/>
      <c r="Y24" s="275"/>
      <c r="Z24" s="272"/>
      <c r="AA24" s="272"/>
      <c r="AB24" s="272"/>
      <c r="AC24" s="272"/>
      <c r="AD24" s="272"/>
      <c r="AE24" s="296"/>
      <c r="AF24" s="317"/>
      <c r="AG24" s="317"/>
      <c r="AH24" s="317"/>
      <c r="AI24" s="317"/>
      <c r="AJ24" s="273"/>
      <c r="AK24" s="272"/>
      <c r="AL24" s="272"/>
      <c r="AM24" s="272"/>
      <c r="AN24" s="272"/>
      <c r="AO24" s="273"/>
      <c r="AP24" s="273"/>
      <c r="AQ24" s="275"/>
      <c r="AR24" s="272"/>
      <c r="AS24" s="272"/>
      <c r="AT24" s="272"/>
      <c r="AU24" s="272"/>
      <c r="AV24" s="272"/>
      <c r="AW24" s="278"/>
      <c r="AX24" s="272"/>
      <c r="AY24" s="315"/>
      <c r="AZ24" s="186"/>
      <c r="BA24" s="18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row>
    <row r="25" spans="1:81" ht="22.5" customHeight="1">
      <c r="A25" s="158"/>
      <c r="B25" s="1369"/>
      <c r="C25" s="1361"/>
      <c r="D25" s="1361"/>
      <c r="E25" s="1356" t="s">
        <v>134</v>
      </c>
      <c r="F25" s="1358"/>
      <c r="G25" s="189">
        <v>17</v>
      </c>
      <c r="H25" s="186"/>
      <c r="I25" s="302"/>
      <c r="J25" s="289"/>
      <c r="K25" s="290"/>
      <c r="L25" s="290"/>
      <c r="M25" s="319"/>
      <c r="N25" s="320"/>
      <c r="O25" s="319"/>
      <c r="P25" s="409">
        <f>'4所得支出勘定'!L158</f>
        <v>11799941</v>
      </c>
      <c r="Q25" s="410"/>
      <c r="R25" s="410"/>
      <c r="S25" s="420">
        <f>'4所得支出勘定'!L155</f>
        <v>1540934</v>
      </c>
      <c r="T25" s="417">
        <f>'4所得支出勘定'!L163</f>
        <v>903077</v>
      </c>
      <c r="U25" s="289"/>
      <c r="V25" s="290"/>
      <c r="W25" s="290"/>
      <c r="X25" s="290"/>
      <c r="Y25" s="293"/>
      <c r="Z25" s="290"/>
      <c r="AA25" s="290"/>
      <c r="AB25" s="290"/>
      <c r="AC25" s="290"/>
      <c r="AD25" s="290"/>
      <c r="AE25" s="292"/>
      <c r="AF25" s="291"/>
      <c r="AG25" s="291"/>
      <c r="AH25" s="291"/>
      <c r="AI25" s="291"/>
      <c r="AJ25" s="289"/>
      <c r="AK25" s="290"/>
      <c r="AL25" s="290"/>
      <c r="AM25" s="290"/>
      <c r="AN25" s="290"/>
      <c r="AO25" s="289"/>
      <c r="AP25" s="289"/>
      <c r="AQ25" s="293"/>
      <c r="AR25" s="290"/>
      <c r="AS25" s="290"/>
      <c r="AT25" s="290"/>
      <c r="AU25" s="290"/>
      <c r="AV25" s="290"/>
      <c r="AW25" s="294"/>
      <c r="AX25" s="272"/>
      <c r="AY25" s="321"/>
      <c r="AZ25" s="186"/>
      <c r="BA25" s="18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row>
    <row r="26" spans="1:81" ht="22.5" customHeight="1">
      <c r="A26" s="158"/>
      <c r="B26" s="1369"/>
      <c r="C26" s="1359" t="s">
        <v>135</v>
      </c>
      <c r="D26" s="1359" t="s">
        <v>101</v>
      </c>
      <c r="E26" s="1364" t="s">
        <v>136</v>
      </c>
      <c r="F26" s="1364"/>
      <c r="G26" s="189">
        <v>18</v>
      </c>
      <c r="H26" s="186"/>
      <c r="I26" s="295"/>
      <c r="J26" s="273"/>
      <c r="K26" s="272"/>
      <c r="L26" s="272"/>
      <c r="M26" s="304"/>
      <c r="N26" s="305"/>
      <c r="O26" s="304"/>
      <c r="P26" s="273"/>
      <c r="Q26" s="272"/>
      <c r="R26" s="272"/>
      <c r="S26" s="272"/>
      <c r="T26" s="273"/>
      <c r="U26" s="273"/>
      <c r="V26" s="272"/>
      <c r="W26" s="272"/>
      <c r="X26" s="272"/>
      <c r="Y26" s="275"/>
      <c r="Z26" s="272"/>
      <c r="AA26" s="272"/>
      <c r="AB26" s="272"/>
      <c r="AC26" s="272"/>
      <c r="AD26" s="272"/>
      <c r="AE26" s="406">
        <f>'4所得支出勘定'!L11</f>
        <v>642769</v>
      </c>
      <c r="AF26" s="408">
        <f>'4所得支出勘定'!L43</f>
        <v>77785</v>
      </c>
      <c r="AG26" s="408"/>
      <c r="AH26" s="408"/>
      <c r="AI26" s="408">
        <f>'4所得支出勘定'!L143</f>
        <v>1136620</v>
      </c>
      <c r="AJ26" s="273"/>
      <c r="AK26" s="272"/>
      <c r="AL26" s="272"/>
      <c r="AM26" s="272"/>
      <c r="AN26" s="272"/>
      <c r="AO26" s="273"/>
      <c r="AP26" s="273"/>
      <c r="AQ26" s="275"/>
      <c r="AR26" s="272"/>
      <c r="AS26" s="272"/>
      <c r="AT26" s="272"/>
      <c r="AU26" s="272"/>
      <c r="AV26" s="272"/>
      <c r="AW26" s="278"/>
      <c r="AX26" s="272"/>
      <c r="AY26" s="424">
        <f>SUM(Z31:Z35)-SUM(AE26:AI26)</f>
        <v>-1024893</v>
      </c>
      <c r="AZ26" s="186"/>
      <c r="BA26" s="18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row>
    <row r="27" spans="1:81" ht="22.5" customHeight="1">
      <c r="A27" s="158"/>
      <c r="B27" s="1369"/>
      <c r="C27" s="1360"/>
      <c r="D27" s="1360"/>
      <c r="E27" s="1364" t="s">
        <v>137</v>
      </c>
      <c r="F27" s="1364"/>
      <c r="G27" s="189">
        <v>19</v>
      </c>
      <c r="H27" s="186"/>
      <c r="I27" s="295"/>
      <c r="J27" s="273"/>
      <c r="K27" s="272"/>
      <c r="L27" s="272"/>
      <c r="M27" s="272"/>
      <c r="N27" s="273"/>
      <c r="O27" s="272"/>
      <c r="P27" s="273"/>
      <c r="Q27" s="272"/>
      <c r="R27" s="272"/>
      <c r="S27" s="272"/>
      <c r="T27" s="273"/>
      <c r="U27" s="273"/>
      <c r="V27" s="272"/>
      <c r="W27" s="272"/>
      <c r="X27" s="272"/>
      <c r="Y27" s="275"/>
      <c r="Z27" s="272"/>
      <c r="AA27" s="272"/>
      <c r="AB27" s="272"/>
      <c r="AC27" s="272"/>
      <c r="AD27" s="272"/>
      <c r="AE27" s="406"/>
      <c r="AF27" s="407"/>
      <c r="AG27" s="429"/>
      <c r="AH27" s="408"/>
      <c r="AI27" s="408">
        <f>'4所得支出勘定'!L144</f>
        <v>3022121</v>
      </c>
      <c r="AJ27" s="273"/>
      <c r="AK27" s="272"/>
      <c r="AL27" s="272"/>
      <c r="AM27" s="272"/>
      <c r="AN27" s="272"/>
      <c r="AO27" s="273"/>
      <c r="AP27" s="273"/>
      <c r="AQ27" s="275"/>
      <c r="AR27" s="272"/>
      <c r="AS27" s="272"/>
      <c r="AT27" s="272"/>
      <c r="AU27" s="272"/>
      <c r="AV27" s="272"/>
      <c r="AW27" s="278"/>
      <c r="AX27" s="272"/>
      <c r="AY27" s="424">
        <f>SUM(AA31:AA35)-SUM(AE27:AI27)</f>
        <v>-2033129</v>
      </c>
      <c r="AZ27" s="186"/>
      <c r="BA27" s="18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row>
    <row r="28" spans="1:81" ht="22.5" customHeight="1">
      <c r="A28" s="158"/>
      <c r="B28" s="1369"/>
      <c r="C28" s="1360"/>
      <c r="D28" s="1360"/>
      <c r="E28" s="1364" t="s">
        <v>110</v>
      </c>
      <c r="F28" s="1364"/>
      <c r="G28" s="189">
        <v>20</v>
      </c>
      <c r="H28" s="186"/>
      <c r="I28" s="295"/>
      <c r="J28" s="273"/>
      <c r="K28" s="272"/>
      <c r="L28" s="272"/>
      <c r="M28" s="272"/>
      <c r="N28" s="273"/>
      <c r="O28" s="272"/>
      <c r="P28" s="273"/>
      <c r="Q28" s="272"/>
      <c r="R28" s="272"/>
      <c r="S28" s="272"/>
      <c r="T28" s="273"/>
      <c r="U28" s="273"/>
      <c r="V28" s="322" t="s">
        <v>132</v>
      </c>
      <c r="W28" s="272"/>
      <c r="X28" s="272"/>
      <c r="Y28" s="275"/>
      <c r="Z28" s="272"/>
      <c r="AA28" s="272"/>
      <c r="AB28" s="301" t="s">
        <v>138</v>
      </c>
      <c r="AC28" s="272"/>
      <c r="AD28" s="272"/>
      <c r="AE28" s="406">
        <f>'4所得支出勘定'!L12</f>
        <v>28539</v>
      </c>
      <c r="AF28" s="407">
        <f>'4所得支出勘定'!L44</f>
        <v>378192</v>
      </c>
      <c r="AG28" s="408">
        <f>'4所得支出勘定'!L81</f>
        <v>746030</v>
      </c>
      <c r="AH28" s="408">
        <f>'4所得支出勘定'!L116</f>
        <v>23847</v>
      </c>
      <c r="AI28" s="408"/>
      <c r="AJ28" s="323" t="s">
        <v>138</v>
      </c>
      <c r="AK28" s="272"/>
      <c r="AL28" s="272"/>
      <c r="AM28" s="272"/>
      <c r="AN28" s="272"/>
      <c r="AO28" s="273"/>
      <c r="AP28" s="273"/>
      <c r="AQ28" s="275"/>
      <c r="AR28" s="272"/>
      <c r="AS28" s="272"/>
      <c r="AT28" s="274" t="s">
        <v>138</v>
      </c>
      <c r="AU28" s="272"/>
      <c r="AV28" s="272"/>
      <c r="AW28" s="278"/>
      <c r="AX28" s="272"/>
      <c r="AY28" s="424">
        <f>SUM(AB31:AB35)-SUM(AE28:AI28)</f>
        <v>2486628</v>
      </c>
      <c r="AZ28" s="186"/>
      <c r="BA28" s="18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row>
    <row r="29" spans="1:81" ht="22.5" customHeight="1">
      <c r="A29" s="158"/>
      <c r="B29" s="1369"/>
      <c r="C29" s="1360"/>
      <c r="D29" s="1360"/>
      <c r="E29" s="1364" t="s">
        <v>139</v>
      </c>
      <c r="F29" s="1364"/>
      <c r="G29" s="189">
        <v>21</v>
      </c>
      <c r="H29" s="186"/>
      <c r="I29" s="295"/>
      <c r="J29" s="273"/>
      <c r="K29" s="272"/>
      <c r="L29" s="272"/>
      <c r="M29" s="272"/>
      <c r="N29" s="273"/>
      <c r="O29" s="272"/>
      <c r="P29" s="273"/>
      <c r="Q29" s="272"/>
      <c r="R29" s="272"/>
      <c r="S29" s="272"/>
      <c r="T29" s="273"/>
      <c r="U29" s="273"/>
      <c r="V29" s="272"/>
      <c r="W29" s="272"/>
      <c r="X29" s="272"/>
      <c r="Y29" s="275"/>
      <c r="Z29" s="272"/>
      <c r="AA29" s="272"/>
      <c r="AB29" s="272"/>
      <c r="AC29" s="272"/>
      <c r="AD29" s="272"/>
      <c r="AE29" s="406"/>
      <c r="AF29" s="407">
        <f>'4所得支出勘定'!L50</f>
        <v>-92009</v>
      </c>
      <c r="AG29" s="408"/>
      <c r="AH29" s="408"/>
      <c r="AI29" s="408"/>
      <c r="AJ29" s="273"/>
      <c r="AK29" s="272"/>
      <c r="AL29" s="272"/>
      <c r="AM29" s="272"/>
      <c r="AN29" s="272"/>
      <c r="AO29" s="273"/>
      <c r="AP29" s="273"/>
      <c r="AQ29" s="275"/>
      <c r="AR29" s="272"/>
      <c r="AS29" s="272"/>
      <c r="AT29" s="272"/>
      <c r="AU29" s="272"/>
      <c r="AV29" s="272"/>
      <c r="AW29" s="278"/>
      <c r="AX29" s="272"/>
      <c r="AY29" s="424">
        <f>SUM(AC31:AC35)-SUM(AE29:AI29)</f>
        <v>0</v>
      </c>
      <c r="AZ29" s="158"/>
      <c r="BA29" s="18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row>
    <row r="30" spans="1:81" ht="22.5" customHeight="1">
      <c r="A30" s="158"/>
      <c r="B30" s="1369"/>
      <c r="C30" s="1360"/>
      <c r="D30" s="1361"/>
      <c r="E30" s="1356" t="s">
        <v>79</v>
      </c>
      <c r="F30" s="1358"/>
      <c r="G30" s="189">
        <v>22</v>
      </c>
      <c r="H30" s="186"/>
      <c r="I30" s="302"/>
      <c r="J30" s="289"/>
      <c r="K30" s="290"/>
      <c r="L30" s="290"/>
      <c r="M30" s="290"/>
      <c r="N30" s="289"/>
      <c r="O30" s="290"/>
      <c r="P30" s="289"/>
      <c r="Q30" s="290"/>
      <c r="R30" s="290"/>
      <c r="S30" s="290"/>
      <c r="T30" s="289"/>
      <c r="U30" s="289"/>
      <c r="V30" s="290"/>
      <c r="W30" s="290"/>
      <c r="X30" s="290"/>
      <c r="Y30" s="293"/>
      <c r="Z30" s="290"/>
      <c r="AA30" s="290"/>
      <c r="AB30" s="290"/>
      <c r="AC30" s="290"/>
      <c r="AD30" s="290"/>
      <c r="AE30" s="409">
        <f>'4所得支出勘定'!L13</f>
        <v>82758</v>
      </c>
      <c r="AF30" s="410">
        <f>'4所得支出勘定'!L47</f>
        <v>193460</v>
      </c>
      <c r="AG30" s="410">
        <f>'4所得支出勘定'!L85</f>
        <v>1450656</v>
      </c>
      <c r="AH30" s="410">
        <f>'4所得支出勘定'!L119</f>
        <v>2271</v>
      </c>
      <c r="AI30" s="410">
        <f>'4所得支出勘定'!L150</f>
        <v>378589</v>
      </c>
      <c r="AJ30" s="289"/>
      <c r="AK30" s="290"/>
      <c r="AL30" s="290"/>
      <c r="AM30" s="290"/>
      <c r="AN30" s="290"/>
      <c r="AO30" s="289"/>
      <c r="AP30" s="289"/>
      <c r="AQ30" s="293"/>
      <c r="AR30" s="290"/>
      <c r="AS30" s="290"/>
      <c r="AT30" s="290"/>
      <c r="AU30" s="290"/>
      <c r="AV30" s="290"/>
      <c r="AW30" s="294"/>
      <c r="AX30" s="272"/>
      <c r="AY30" s="425">
        <f>SUM(AD31:AD35)-SUM(AE30:AI30)</f>
        <v>3428655</v>
      </c>
      <c r="AZ30" s="186"/>
      <c r="BA30" s="188"/>
      <c r="BB30" s="158"/>
      <c r="BC30" s="18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row>
    <row r="31" spans="1:81" ht="22.5" customHeight="1">
      <c r="A31" s="158"/>
      <c r="B31" s="1369"/>
      <c r="C31" s="1360"/>
      <c r="D31" s="1359" t="s">
        <v>100</v>
      </c>
      <c r="E31" s="1356" t="s">
        <v>81</v>
      </c>
      <c r="F31" s="1358"/>
      <c r="G31" s="189">
        <v>23</v>
      </c>
      <c r="H31" s="186"/>
      <c r="I31" s="295"/>
      <c r="J31" s="273"/>
      <c r="K31" s="272"/>
      <c r="L31" s="272"/>
      <c r="M31" s="272"/>
      <c r="N31" s="273"/>
      <c r="O31" s="272"/>
      <c r="P31" s="324"/>
      <c r="Q31" s="325"/>
      <c r="R31" s="325"/>
      <c r="S31" s="326"/>
      <c r="T31" s="327"/>
      <c r="U31" s="406">
        <f>SUM(P21:T21)-U20</f>
        <v>1117949</v>
      </c>
      <c r="V31" s="408"/>
      <c r="W31" s="408"/>
      <c r="X31" s="408"/>
      <c r="Y31" s="419"/>
      <c r="Z31" s="408"/>
      <c r="AA31" s="408">
        <f>'4所得支出勘定'!L23</f>
        <v>28539</v>
      </c>
      <c r="AB31" s="408"/>
      <c r="AC31" s="408"/>
      <c r="AD31" s="408">
        <f>'4所得支出勘定'!L24</f>
        <v>711193</v>
      </c>
      <c r="AE31" s="273"/>
      <c r="AF31" s="272"/>
      <c r="AG31" s="272"/>
      <c r="AH31" s="272"/>
      <c r="AI31" s="272"/>
      <c r="AJ31" s="273"/>
      <c r="AK31" s="272"/>
      <c r="AL31" s="272"/>
      <c r="AM31" s="272"/>
      <c r="AN31" s="272"/>
      <c r="AO31" s="273"/>
      <c r="AP31" s="273"/>
      <c r="AQ31" s="275"/>
      <c r="AR31" s="272"/>
      <c r="AS31" s="272"/>
      <c r="AT31" s="272"/>
      <c r="AU31" s="272"/>
      <c r="AV31" s="272"/>
      <c r="AW31" s="278"/>
      <c r="AX31" s="272"/>
      <c r="AY31" s="279"/>
      <c r="AZ31" s="186"/>
      <c r="BA31" s="18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row>
    <row r="32" spans="1:81" ht="22.5" customHeight="1">
      <c r="A32" s="158"/>
      <c r="B32" s="1369"/>
      <c r="C32" s="1360"/>
      <c r="D32" s="1360"/>
      <c r="E32" s="1356" t="s">
        <v>82</v>
      </c>
      <c r="F32" s="1358"/>
      <c r="G32" s="189">
        <v>24</v>
      </c>
      <c r="H32" s="186"/>
      <c r="I32" s="295"/>
      <c r="J32" s="273"/>
      <c r="K32" s="272"/>
      <c r="L32" s="272"/>
      <c r="M32" s="272"/>
      <c r="N32" s="273"/>
      <c r="O32" s="272"/>
      <c r="P32" s="328"/>
      <c r="Q32" s="329"/>
      <c r="R32" s="329"/>
      <c r="S32" s="330"/>
      <c r="T32" s="331"/>
      <c r="U32" s="406"/>
      <c r="V32" s="408">
        <f>SUM(P22:T22)-V20</f>
        <v>368714</v>
      </c>
      <c r="W32" s="408"/>
      <c r="X32" s="408"/>
      <c r="Y32" s="428" t="s">
        <v>138</v>
      </c>
      <c r="Z32" s="408"/>
      <c r="AA32" s="408">
        <f>'4所得支出勘定'!L60</f>
        <v>273926</v>
      </c>
      <c r="AB32" s="408"/>
      <c r="AC32" s="408"/>
      <c r="AD32" s="408">
        <f>'4所得支出勘定'!L66</f>
        <v>242956</v>
      </c>
      <c r="AE32" s="273"/>
      <c r="AF32" s="332"/>
      <c r="AG32" s="332"/>
      <c r="AH32" s="332"/>
      <c r="AI32" s="332"/>
      <c r="AJ32" s="273"/>
      <c r="AK32" s="272"/>
      <c r="AL32" s="272"/>
      <c r="AM32" s="272"/>
      <c r="AN32" s="272"/>
      <c r="AO32" s="273"/>
      <c r="AP32" s="273"/>
      <c r="AQ32" s="275"/>
      <c r="AR32" s="272"/>
      <c r="AS32" s="272"/>
      <c r="AT32" s="272"/>
      <c r="AU32" s="272"/>
      <c r="AV32" s="272"/>
      <c r="AW32" s="278"/>
      <c r="AX32" s="272"/>
      <c r="AY32" s="279"/>
      <c r="AZ32" s="186"/>
      <c r="BA32" s="18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row>
    <row r="33" spans="1:81" ht="22.5" customHeight="1">
      <c r="A33" s="158"/>
      <c r="B33" s="1369"/>
      <c r="C33" s="1360"/>
      <c r="D33" s="1360"/>
      <c r="E33" s="1305" t="s">
        <v>722</v>
      </c>
      <c r="F33" s="1306"/>
      <c r="G33" s="189">
        <v>25</v>
      </c>
      <c r="H33" s="186"/>
      <c r="I33" s="295"/>
      <c r="J33" s="273"/>
      <c r="K33" s="272"/>
      <c r="L33" s="272"/>
      <c r="M33" s="272"/>
      <c r="N33" s="273"/>
      <c r="O33" s="272"/>
      <c r="P33" s="328"/>
      <c r="Q33" s="329"/>
      <c r="R33" s="329"/>
      <c r="S33" s="330"/>
      <c r="T33" s="331"/>
      <c r="U33" s="406"/>
      <c r="V33" s="408"/>
      <c r="W33" s="408">
        <f>SUM(P23:T23)-W20</f>
        <v>811272</v>
      </c>
      <c r="X33" s="408"/>
      <c r="Y33" s="419"/>
      <c r="Z33" s="408">
        <f>'4所得支出勘定'!L97</f>
        <v>832281</v>
      </c>
      <c r="AA33" s="408">
        <f>'4所得支出勘定'!L98</f>
        <v>683621</v>
      </c>
      <c r="AB33" s="408"/>
      <c r="AC33" s="408"/>
      <c r="AD33" s="408">
        <f>'4所得支出勘定'!L102</f>
        <v>3230371</v>
      </c>
      <c r="AE33" s="273"/>
      <c r="AF33" s="272"/>
      <c r="AG33" s="333" t="s">
        <v>138</v>
      </c>
      <c r="AH33" s="272"/>
      <c r="AI33" s="272"/>
      <c r="AJ33" s="273"/>
      <c r="AK33" s="272"/>
      <c r="AL33" s="272"/>
      <c r="AM33" s="272"/>
      <c r="AN33" s="272"/>
      <c r="AO33" s="273"/>
      <c r="AP33" s="273"/>
      <c r="AQ33" s="275"/>
      <c r="AR33" s="272"/>
      <c r="AS33" s="272"/>
      <c r="AT33" s="272"/>
      <c r="AU33" s="272"/>
      <c r="AV33" s="272"/>
      <c r="AW33" s="278"/>
      <c r="AX33" s="272"/>
      <c r="AY33" s="279"/>
      <c r="AZ33" s="186"/>
      <c r="BA33" s="18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row>
    <row r="34" spans="1:81" ht="22.5" customHeight="1">
      <c r="A34" s="158"/>
      <c r="B34" s="1369"/>
      <c r="C34" s="1360"/>
      <c r="D34" s="1360"/>
      <c r="E34" s="1356" t="s">
        <v>84</v>
      </c>
      <c r="F34" s="1358"/>
      <c r="G34" s="189">
        <v>26</v>
      </c>
      <c r="H34" s="186"/>
      <c r="I34" s="295"/>
      <c r="J34" s="273"/>
      <c r="K34" s="272"/>
      <c r="L34" s="334"/>
      <c r="M34" s="272"/>
      <c r="N34" s="273"/>
      <c r="O34" s="272"/>
      <c r="P34" s="328"/>
      <c r="Q34" s="329"/>
      <c r="R34" s="329"/>
      <c r="S34" s="330"/>
      <c r="T34" s="331"/>
      <c r="U34" s="406"/>
      <c r="V34" s="408"/>
      <c r="W34" s="408"/>
      <c r="X34" s="408">
        <f>SUM(P24:T24)-X20</f>
        <v>13217</v>
      </c>
      <c r="Y34" s="419"/>
      <c r="Z34" s="408"/>
      <c r="AA34" s="408">
        <f>'4所得支出勘定'!L128</f>
        <v>2906</v>
      </c>
      <c r="AB34" s="408"/>
      <c r="AC34" s="408"/>
      <c r="AD34" s="408">
        <f>'4所得支出勘定'!L129</f>
        <v>482854</v>
      </c>
      <c r="AE34" s="273"/>
      <c r="AF34" s="332"/>
      <c r="AG34" s="335"/>
      <c r="AH34" s="272"/>
      <c r="AI34" s="272"/>
      <c r="AJ34" s="273"/>
      <c r="AK34" s="272"/>
      <c r="AL34" s="272"/>
      <c r="AM34" s="272"/>
      <c r="AN34" s="272"/>
      <c r="AO34" s="273"/>
      <c r="AP34" s="273"/>
      <c r="AQ34" s="275"/>
      <c r="AR34" s="272"/>
      <c r="AS34" s="272"/>
      <c r="AT34" s="272"/>
      <c r="AU34" s="272"/>
      <c r="AV34" s="272"/>
      <c r="AW34" s="278"/>
      <c r="AX34" s="272"/>
      <c r="AY34" s="279"/>
      <c r="AZ34" s="186"/>
      <c r="BA34" s="18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row>
    <row r="35" spans="1:81" ht="22.5" customHeight="1">
      <c r="A35" s="158"/>
      <c r="B35" s="1369"/>
      <c r="C35" s="1361"/>
      <c r="D35" s="1361"/>
      <c r="E35" s="1356" t="s">
        <v>134</v>
      </c>
      <c r="F35" s="1358"/>
      <c r="G35" s="189">
        <v>27</v>
      </c>
      <c r="H35" s="186"/>
      <c r="I35" s="302"/>
      <c r="J35" s="289"/>
      <c r="K35" s="290"/>
      <c r="L35" s="290"/>
      <c r="M35" s="290"/>
      <c r="N35" s="289"/>
      <c r="O35" s="290"/>
      <c r="P35" s="336"/>
      <c r="Q35" s="337"/>
      <c r="R35" s="337"/>
      <c r="S35" s="338"/>
      <c r="T35" s="339"/>
      <c r="U35" s="409"/>
      <c r="V35" s="410"/>
      <c r="W35" s="410"/>
      <c r="X35" s="410"/>
      <c r="Y35" s="420">
        <f>SUM(P25:T25)-Y20</f>
        <v>14203181</v>
      </c>
      <c r="Z35" s="410"/>
      <c r="AA35" s="410"/>
      <c r="AB35" s="410">
        <f>'4所得支出勘定'!L171</f>
        <v>3663236</v>
      </c>
      <c r="AC35" s="410">
        <f>'4所得支出勘定'!L178</f>
        <v>-92009</v>
      </c>
      <c r="AD35" s="410">
        <f>'4所得支出勘定'!L176</f>
        <v>869015</v>
      </c>
      <c r="AE35" s="289"/>
      <c r="AF35" s="290"/>
      <c r="AG35" s="290"/>
      <c r="AH35" s="290"/>
      <c r="AI35" s="290"/>
      <c r="AJ35" s="289"/>
      <c r="AK35" s="290"/>
      <c r="AL35" s="290"/>
      <c r="AM35" s="290"/>
      <c r="AN35" s="290"/>
      <c r="AO35" s="289"/>
      <c r="AP35" s="289"/>
      <c r="AQ35" s="293"/>
      <c r="AR35" s="290"/>
      <c r="AS35" s="290"/>
      <c r="AT35" s="290"/>
      <c r="AU35" s="290"/>
      <c r="AV35" s="290"/>
      <c r="AW35" s="294"/>
      <c r="AX35" s="272"/>
      <c r="AY35" s="282"/>
      <c r="AZ35" s="186"/>
      <c r="BA35" s="18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row>
    <row r="36" spans="1:81" ht="22.5" customHeight="1">
      <c r="A36" s="158"/>
      <c r="B36" s="1369"/>
      <c r="C36" s="1372" t="s">
        <v>140</v>
      </c>
      <c r="D36" s="1359" t="s">
        <v>100</v>
      </c>
      <c r="E36" s="1356" t="s">
        <v>81</v>
      </c>
      <c r="F36" s="1358"/>
      <c r="G36" s="189">
        <v>28</v>
      </c>
      <c r="H36" s="186"/>
      <c r="I36" s="295"/>
      <c r="J36" s="273"/>
      <c r="K36" s="272"/>
      <c r="L36" s="272"/>
      <c r="M36" s="272"/>
      <c r="N36" s="273"/>
      <c r="O36" s="272"/>
      <c r="P36" s="273"/>
      <c r="Q36" s="272"/>
      <c r="R36" s="272"/>
      <c r="S36" s="272"/>
      <c r="T36" s="273"/>
      <c r="U36" s="273"/>
      <c r="V36" s="272"/>
      <c r="W36" s="272"/>
      <c r="X36" s="272"/>
      <c r="Y36" s="275"/>
      <c r="Z36" s="272"/>
      <c r="AA36" s="272"/>
      <c r="AB36" s="272"/>
      <c r="AC36" s="272"/>
      <c r="AD36" s="272"/>
      <c r="AE36" s="406">
        <f>SUM(P31:AD31)-SUM(AE20:AE30)</f>
        <v>1103615</v>
      </c>
      <c r="AF36" s="408"/>
      <c r="AG36" s="408"/>
      <c r="AH36" s="408"/>
      <c r="AI36" s="408"/>
      <c r="AJ36" s="273"/>
      <c r="AK36" s="272"/>
      <c r="AL36" s="272"/>
      <c r="AM36" s="272"/>
      <c r="AN36" s="272"/>
      <c r="AO36" s="273"/>
      <c r="AP36" s="273"/>
      <c r="AQ36" s="275"/>
      <c r="AR36" s="272"/>
      <c r="AS36" s="272"/>
      <c r="AT36" s="272"/>
      <c r="AU36" s="272"/>
      <c r="AV36" s="272"/>
      <c r="AW36" s="278"/>
      <c r="AX36" s="272"/>
      <c r="AY36" s="279"/>
      <c r="AZ36" s="186"/>
      <c r="BA36" s="18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row>
    <row r="37" spans="1:81" ht="22.5" customHeight="1">
      <c r="A37" s="158"/>
      <c r="B37" s="1369"/>
      <c r="C37" s="1373"/>
      <c r="D37" s="1360"/>
      <c r="E37" s="1356" t="s">
        <v>82</v>
      </c>
      <c r="F37" s="1358"/>
      <c r="G37" s="189">
        <v>29</v>
      </c>
      <c r="H37" s="186"/>
      <c r="I37" s="295"/>
      <c r="J37" s="273"/>
      <c r="K37" s="272"/>
      <c r="L37" s="272"/>
      <c r="M37" s="272"/>
      <c r="N37" s="273"/>
      <c r="O37" s="272"/>
      <c r="P37" s="273"/>
      <c r="Q37" s="272"/>
      <c r="R37" s="272"/>
      <c r="S37" s="272"/>
      <c r="T37" s="273"/>
      <c r="U37" s="273"/>
      <c r="V37" s="272"/>
      <c r="W37" s="272"/>
      <c r="X37" s="272"/>
      <c r="Y37" s="275"/>
      <c r="Z37" s="272"/>
      <c r="AA37" s="272"/>
      <c r="AB37" s="272"/>
      <c r="AC37" s="272"/>
      <c r="AD37" s="272"/>
      <c r="AE37" s="406"/>
      <c r="AF37" s="408">
        <f>SUM(P32:AD32)-SUM(AF20:AF30)</f>
        <v>328168</v>
      </c>
      <c r="AG37" s="408"/>
      <c r="AH37" s="408"/>
      <c r="AI37" s="408"/>
      <c r="AJ37" s="273"/>
      <c r="AK37" s="272"/>
      <c r="AL37" s="340" t="s">
        <v>1</v>
      </c>
      <c r="AM37" s="272"/>
      <c r="AN37" s="272"/>
      <c r="AO37" s="273"/>
      <c r="AP37" s="273"/>
      <c r="AQ37" s="275"/>
      <c r="AR37" s="272"/>
      <c r="AS37" s="272"/>
      <c r="AT37" s="272"/>
      <c r="AU37" s="272"/>
      <c r="AV37" s="272"/>
      <c r="AW37" s="278"/>
      <c r="AX37" s="272"/>
      <c r="AY37" s="279"/>
      <c r="AZ37" s="186"/>
      <c r="BA37" s="18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row>
    <row r="38" spans="1:81" ht="22.5" customHeight="1">
      <c r="A38" s="158"/>
      <c r="B38" s="1369"/>
      <c r="C38" s="1373"/>
      <c r="D38" s="1360"/>
      <c r="E38" s="1305" t="s">
        <v>722</v>
      </c>
      <c r="F38" s="1306"/>
      <c r="G38" s="189">
        <v>30</v>
      </c>
      <c r="H38" s="186"/>
      <c r="I38" s="295"/>
      <c r="J38" s="273"/>
      <c r="K38" s="272"/>
      <c r="L38" s="272"/>
      <c r="M38" s="272"/>
      <c r="N38" s="273"/>
      <c r="O38" s="272"/>
      <c r="P38" s="273"/>
      <c r="Q38" s="272"/>
      <c r="R38" s="272"/>
      <c r="S38" s="272"/>
      <c r="T38" s="273"/>
      <c r="U38" s="273"/>
      <c r="V38" s="272"/>
      <c r="W38" s="272"/>
      <c r="X38" s="272"/>
      <c r="Y38" s="275"/>
      <c r="Z38" s="272"/>
      <c r="AA38" s="272"/>
      <c r="AB38" s="272"/>
      <c r="AC38" s="272"/>
      <c r="AD38" s="272"/>
      <c r="AE38" s="406"/>
      <c r="AF38" s="408"/>
      <c r="AG38" s="408">
        <f>SUM(P33:AD33)-SUM(AG20:AG30)</f>
        <v>3360859</v>
      </c>
      <c r="AH38" s="408"/>
      <c r="AI38" s="408"/>
      <c r="AJ38" s="273"/>
      <c r="AK38" s="272"/>
      <c r="AL38" s="272"/>
      <c r="AM38" s="272"/>
      <c r="AN38" s="272"/>
      <c r="AO38" s="273"/>
      <c r="AP38" s="273"/>
      <c r="AQ38" s="275"/>
      <c r="AR38" s="272"/>
      <c r="AS38" s="272"/>
      <c r="AT38" s="272"/>
      <c r="AU38" s="272"/>
      <c r="AV38" s="272"/>
      <c r="AW38" s="278"/>
      <c r="AX38" s="272"/>
      <c r="AY38" s="279"/>
      <c r="AZ38" s="186"/>
      <c r="BA38" s="18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row>
    <row r="39" spans="1:81" ht="22.5" customHeight="1">
      <c r="A39" s="158"/>
      <c r="B39" s="1369"/>
      <c r="C39" s="1373"/>
      <c r="D39" s="1360"/>
      <c r="E39" s="1356" t="s">
        <v>84</v>
      </c>
      <c r="F39" s="1358"/>
      <c r="G39" s="189">
        <v>31</v>
      </c>
      <c r="H39" s="186"/>
      <c r="I39" s="295"/>
      <c r="J39" s="273"/>
      <c r="K39" s="272"/>
      <c r="L39" s="272"/>
      <c r="M39" s="272"/>
      <c r="N39" s="273"/>
      <c r="O39" s="272"/>
      <c r="P39" s="273"/>
      <c r="Q39" s="272"/>
      <c r="R39" s="272"/>
      <c r="S39" s="272"/>
      <c r="T39" s="273"/>
      <c r="U39" s="273"/>
      <c r="V39" s="272"/>
      <c r="W39" s="272"/>
      <c r="X39" s="272"/>
      <c r="Y39" s="275"/>
      <c r="Z39" s="272"/>
      <c r="AA39" s="272"/>
      <c r="AB39" s="272"/>
      <c r="AC39" s="272"/>
      <c r="AD39" s="272"/>
      <c r="AE39" s="406"/>
      <c r="AF39" s="408"/>
      <c r="AG39" s="408"/>
      <c r="AH39" s="408">
        <f>SUM(P34:AD34)-SUM(AH20:AH30)</f>
        <v>472859</v>
      </c>
      <c r="AI39" s="408"/>
      <c r="AJ39" s="273"/>
      <c r="AK39" s="272"/>
      <c r="AL39" s="340" t="s">
        <v>141</v>
      </c>
      <c r="AM39" s="272"/>
      <c r="AN39" s="272"/>
      <c r="AO39" s="273"/>
      <c r="AP39" s="273"/>
      <c r="AQ39" s="275"/>
      <c r="AR39" s="272"/>
      <c r="AS39" s="272"/>
      <c r="AT39" s="272"/>
      <c r="AU39" s="272"/>
      <c r="AV39" s="272"/>
      <c r="AW39" s="278"/>
      <c r="AX39" s="272"/>
      <c r="AY39" s="279"/>
      <c r="AZ39" s="186"/>
      <c r="BA39" s="18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row>
    <row r="40" spans="1:81" ht="22.5" customHeight="1">
      <c r="A40" s="158"/>
      <c r="B40" s="1370"/>
      <c r="C40" s="1374"/>
      <c r="D40" s="1361"/>
      <c r="E40" s="1356" t="s">
        <v>134</v>
      </c>
      <c r="F40" s="1358"/>
      <c r="G40" s="189">
        <v>32</v>
      </c>
      <c r="H40" s="186"/>
      <c r="I40" s="341"/>
      <c r="J40" s="289"/>
      <c r="K40" s="290"/>
      <c r="L40" s="290"/>
      <c r="M40" s="290"/>
      <c r="N40" s="289"/>
      <c r="O40" s="290"/>
      <c r="P40" s="289"/>
      <c r="Q40" s="290"/>
      <c r="R40" s="290"/>
      <c r="S40" s="290"/>
      <c r="T40" s="289"/>
      <c r="U40" s="289"/>
      <c r="V40" s="290"/>
      <c r="W40" s="290"/>
      <c r="X40" s="290"/>
      <c r="Y40" s="293"/>
      <c r="Z40" s="290"/>
      <c r="AA40" s="290"/>
      <c r="AB40" s="290"/>
      <c r="AC40" s="290"/>
      <c r="AD40" s="290"/>
      <c r="AE40" s="409"/>
      <c r="AF40" s="410"/>
      <c r="AG40" s="410"/>
      <c r="AH40" s="410"/>
      <c r="AI40" s="410">
        <f>SUM(P35:AD35)-SUM(AI20:AI30)</f>
        <v>14106093</v>
      </c>
      <c r="AJ40" s="289"/>
      <c r="AK40" s="290"/>
      <c r="AL40" s="290"/>
      <c r="AM40" s="290"/>
      <c r="AN40" s="290"/>
      <c r="AO40" s="289"/>
      <c r="AP40" s="289"/>
      <c r="AQ40" s="293"/>
      <c r="AR40" s="290"/>
      <c r="AS40" s="290"/>
      <c r="AT40" s="290"/>
      <c r="AU40" s="290"/>
      <c r="AV40" s="290"/>
      <c r="AW40" s="294"/>
      <c r="AX40" s="272"/>
      <c r="AY40" s="282"/>
      <c r="AZ40" s="186"/>
      <c r="BA40" s="18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row>
    <row r="41" spans="1:81" ht="22.5" customHeight="1">
      <c r="A41" s="158"/>
      <c r="B41" s="1386" t="s">
        <v>142</v>
      </c>
      <c r="C41" s="1359" t="s">
        <v>94</v>
      </c>
      <c r="D41" s="1356" t="s">
        <v>143</v>
      </c>
      <c r="E41" s="1357"/>
      <c r="F41" s="1358"/>
      <c r="G41" s="189">
        <v>33</v>
      </c>
      <c r="H41" s="186"/>
      <c r="I41" s="342"/>
      <c r="J41" s="343"/>
      <c r="K41" s="344"/>
      <c r="L41" s="344"/>
      <c r="M41" s="344"/>
      <c r="N41" s="343"/>
      <c r="O41" s="344"/>
      <c r="P41" s="343"/>
      <c r="Q41" s="344"/>
      <c r="R41" s="344"/>
      <c r="S41" s="344"/>
      <c r="T41" s="343"/>
      <c r="U41" s="343"/>
      <c r="V41" s="344"/>
      <c r="W41" s="344"/>
      <c r="X41" s="344"/>
      <c r="Y41" s="345"/>
      <c r="Z41" s="344"/>
      <c r="AA41" s="344"/>
      <c r="AB41" s="344"/>
      <c r="AC41" s="344"/>
      <c r="AD41" s="344"/>
      <c r="AE41" s="343"/>
      <c r="AF41" s="344"/>
      <c r="AG41" s="344"/>
      <c r="AH41" s="344"/>
      <c r="AI41" s="344"/>
      <c r="AJ41" s="343"/>
      <c r="AK41" s="344"/>
      <c r="AL41" s="344"/>
      <c r="AM41" s="344"/>
      <c r="AN41" s="344"/>
      <c r="AO41" s="346" t="s">
        <v>144</v>
      </c>
      <c r="AP41" s="343"/>
      <c r="AQ41" s="345"/>
      <c r="AR41" s="347"/>
      <c r="AS41" s="347"/>
      <c r="AT41" s="348" t="s">
        <v>144</v>
      </c>
      <c r="AU41" s="347"/>
      <c r="AV41" s="349"/>
      <c r="AW41" s="350"/>
      <c r="AX41" s="272"/>
      <c r="AY41" s="414">
        <f>'5資本調達勘定'!L85</f>
        <v>124664</v>
      </c>
      <c r="AZ41" s="186"/>
      <c r="BA41" s="18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row>
    <row r="42" spans="1:81" ht="22.5" customHeight="1">
      <c r="A42" s="158"/>
      <c r="B42" s="1369"/>
      <c r="C42" s="1360"/>
      <c r="D42" s="1389" t="s">
        <v>145</v>
      </c>
      <c r="E42" s="1375" t="s">
        <v>85</v>
      </c>
      <c r="F42" s="1376"/>
      <c r="G42" s="189">
        <v>34</v>
      </c>
      <c r="H42" s="186"/>
      <c r="I42" s="295"/>
      <c r="J42" s="273"/>
      <c r="K42" s="272"/>
      <c r="L42" s="272"/>
      <c r="M42" s="272"/>
      <c r="N42" s="273"/>
      <c r="O42" s="272"/>
      <c r="P42" s="273"/>
      <c r="Q42" s="272"/>
      <c r="R42" s="272"/>
      <c r="S42" s="272"/>
      <c r="T42" s="273"/>
      <c r="U42" s="273"/>
      <c r="V42" s="272"/>
      <c r="W42" s="272"/>
      <c r="X42" s="272"/>
      <c r="Y42" s="275"/>
      <c r="Z42" s="272"/>
      <c r="AA42" s="272"/>
      <c r="AB42" s="272"/>
      <c r="AC42" s="272"/>
      <c r="AD42" s="272"/>
      <c r="AE42" s="273"/>
      <c r="AF42" s="272"/>
      <c r="AG42" s="272"/>
      <c r="AH42" s="272"/>
      <c r="AI42" s="272"/>
      <c r="AJ42" s="273"/>
      <c r="AK42" s="272"/>
      <c r="AL42" s="272"/>
      <c r="AM42" s="272"/>
      <c r="AN42" s="272"/>
      <c r="AO42" s="273"/>
      <c r="AP42" s="273"/>
      <c r="AQ42" s="281" t="s">
        <v>123</v>
      </c>
      <c r="AR42" s="406">
        <f>'5資本調達勘定'!L9</f>
        <v>-192000</v>
      </c>
      <c r="AS42" s="408"/>
      <c r="AT42" s="408"/>
      <c r="AU42" s="408"/>
      <c r="AV42" s="408">
        <f>'5資本調達勘定'!L52</f>
        <v>-26196</v>
      </c>
      <c r="AW42" s="426"/>
      <c r="AX42" s="272"/>
      <c r="AY42" s="279"/>
      <c r="AZ42" s="186"/>
      <c r="BA42" s="18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row>
    <row r="43" spans="1:81" ht="22.5" customHeight="1">
      <c r="A43" s="158"/>
      <c r="B43" s="1369"/>
      <c r="C43" s="1360"/>
      <c r="D43" s="1390"/>
      <c r="E43" s="1375" t="s">
        <v>146</v>
      </c>
      <c r="F43" s="1376"/>
      <c r="G43" s="189">
        <v>35</v>
      </c>
      <c r="H43" s="186"/>
      <c r="I43" s="302"/>
      <c r="J43" s="289"/>
      <c r="K43" s="290"/>
      <c r="L43" s="290"/>
      <c r="M43" s="290"/>
      <c r="N43" s="289"/>
      <c r="O43" s="290"/>
      <c r="P43" s="289"/>
      <c r="Q43" s="290"/>
      <c r="R43" s="290"/>
      <c r="S43" s="290"/>
      <c r="T43" s="289"/>
      <c r="U43" s="289"/>
      <c r="V43" s="290"/>
      <c r="W43" s="290"/>
      <c r="X43" s="290"/>
      <c r="Y43" s="293"/>
      <c r="Z43" s="290"/>
      <c r="AA43" s="290"/>
      <c r="AB43" s="290"/>
      <c r="AC43" s="290"/>
      <c r="AD43" s="290"/>
      <c r="AE43" s="289"/>
      <c r="AF43" s="290"/>
      <c r="AG43" s="290"/>
      <c r="AH43" s="290"/>
      <c r="AI43" s="290"/>
      <c r="AJ43" s="289"/>
      <c r="AK43" s="290"/>
      <c r="AL43" s="290"/>
      <c r="AM43" s="290"/>
      <c r="AN43" s="290"/>
      <c r="AO43" s="289"/>
      <c r="AP43" s="289"/>
      <c r="AQ43" s="293"/>
      <c r="AR43" s="409">
        <f>'5資本調達勘定'!L7</f>
        <v>2664104</v>
      </c>
      <c r="AS43" s="410">
        <f>'5資本調達勘定'!L22</f>
        <v>29813</v>
      </c>
      <c r="AT43" s="410">
        <f>'5資本調達勘定'!L35</f>
        <v>696657</v>
      </c>
      <c r="AU43" s="410">
        <f>'5資本調達勘定'!L65</f>
        <v>65974</v>
      </c>
      <c r="AV43" s="410">
        <f>'5資本調達勘定'!L50</f>
        <v>1751742</v>
      </c>
      <c r="AW43" s="427"/>
      <c r="AX43" s="272"/>
      <c r="AY43" s="282"/>
      <c r="AZ43" s="186"/>
      <c r="BA43" s="18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row>
    <row r="44" spans="1:81" ht="22.5" customHeight="1">
      <c r="A44" s="158"/>
      <c r="B44" s="1369"/>
      <c r="C44" s="1360"/>
      <c r="D44" s="1391" t="s">
        <v>100</v>
      </c>
      <c r="E44" s="1375" t="s">
        <v>81</v>
      </c>
      <c r="F44" s="1376"/>
      <c r="G44" s="189">
        <v>36</v>
      </c>
      <c r="H44" s="186"/>
      <c r="I44" s="366"/>
      <c r="J44" s="273"/>
      <c r="K44" s="272"/>
      <c r="L44" s="272"/>
      <c r="M44" s="272"/>
      <c r="N44" s="273"/>
      <c r="O44" s="272"/>
      <c r="P44" s="273"/>
      <c r="Q44" s="272"/>
      <c r="R44" s="272"/>
      <c r="S44" s="272"/>
      <c r="T44" s="273"/>
      <c r="U44" s="273"/>
      <c r="V44" s="272"/>
      <c r="W44" s="272"/>
      <c r="X44" s="272"/>
      <c r="Y44" s="275"/>
      <c r="Z44" s="272"/>
      <c r="AA44" s="272"/>
      <c r="AB44" s="272"/>
      <c r="AC44" s="272"/>
      <c r="AD44" s="272"/>
      <c r="AE44" s="273"/>
      <c r="AF44" s="272"/>
      <c r="AG44" s="272"/>
      <c r="AH44" s="272"/>
      <c r="AI44" s="272"/>
      <c r="AJ44" s="422">
        <f>'5資本調達勘定'!L12</f>
        <v>1103615</v>
      </c>
      <c r="AK44" s="421"/>
      <c r="AL44" s="421"/>
      <c r="AM44" s="421"/>
      <c r="AN44" s="418"/>
      <c r="AO44" s="422">
        <f>'5資本調達勘定'!L13</f>
        <v>100653</v>
      </c>
      <c r="AP44" s="273"/>
      <c r="AQ44" s="275"/>
      <c r="AR44" s="273"/>
      <c r="AS44" s="272"/>
      <c r="AT44" s="272"/>
      <c r="AU44" s="272"/>
      <c r="AV44" s="272"/>
      <c r="AW44" s="278"/>
      <c r="AX44" s="272"/>
      <c r="AY44" s="279"/>
      <c r="AZ44" s="186"/>
      <c r="BA44" s="18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row>
    <row r="45" spans="1:81" ht="22.5" customHeight="1">
      <c r="A45" s="158"/>
      <c r="B45" s="1369"/>
      <c r="C45" s="1360"/>
      <c r="D45" s="1392"/>
      <c r="E45" s="1375" t="s">
        <v>82</v>
      </c>
      <c r="F45" s="1376"/>
      <c r="G45" s="189">
        <v>37</v>
      </c>
      <c r="H45" s="186"/>
      <c r="I45" s="431" t="s">
        <v>105</v>
      </c>
      <c r="J45" s="273"/>
      <c r="K45" s="272"/>
      <c r="L45" s="272"/>
      <c r="M45" s="272"/>
      <c r="N45" s="273"/>
      <c r="O45" s="272"/>
      <c r="P45" s="273"/>
      <c r="Q45" s="272"/>
      <c r="R45" s="272"/>
      <c r="S45" s="272"/>
      <c r="T45" s="273"/>
      <c r="U45" s="273"/>
      <c r="V45" s="272"/>
      <c r="W45" s="272"/>
      <c r="X45" s="272"/>
      <c r="Y45" s="275"/>
      <c r="Z45" s="272"/>
      <c r="AA45" s="272"/>
      <c r="AB45" s="272"/>
      <c r="AC45" s="272"/>
      <c r="AD45" s="272"/>
      <c r="AE45" s="273"/>
      <c r="AF45" s="272"/>
      <c r="AG45" s="272"/>
      <c r="AH45" s="272"/>
      <c r="AI45" s="272"/>
      <c r="AJ45" s="406"/>
      <c r="AK45" s="408">
        <f>'5資本調達勘定'!L26</f>
        <v>328168</v>
      </c>
      <c r="AL45" s="408"/>
      <c r="AM45" s="408"/>
      <c r="AN45" s="419"/>
      <c r="AO45" s="406"/>
      <c r="AP45" s="273"/>
      <c r="AQ45" s="275"/>
      <c r="AR45" s="273"/>
      <c r="AS45" s="272"/>
      <c r="AT45" s="272"/>
      <c r="AU45" s="272"/>
      <c r="AV45" s="272"/>
      <c r="AW45" s="278"/>
      <c r="AX45" s="272"/>
      <c r="AY45" s="279"/>
      <c r="AZ45" s="186"/>
      <c r="BA45" s="18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row>
    <row r="46" spans="1:81" ht="22.5" customHeight="1">
      <c r="A46" s="158"/>
      <c r="B46" s="1369"/>
      <c r="C46" s="1360"/>
      <c r="D46" s="1392"/>
      <c r="E46" s="1305" t="s">
        <v>722</v>
      </c>
      <c r="F46" s="1306"/>
      <c r="G46" s="189">
        <v>38</v>
      </c>
      <c r="H46" s="186"/>
      <c r="I46" s="366"/>
      <c r="J46" s="273"/>
      <c r="K46" s="272"/>
      <c r="L46" s="272"/>
      <c r="M46" s="272"/>
      <c r="N46" s="273"/>
      <c r="O46" s="272"/>
      <c r="P46" s="273"/>
      <c r="Q46" s="272"/>
      <c r="R46" s="272"/>
      <c r="S46" s="272"/>
      <c r="T46" s="273"/>
      <c r="U46" s="273"/>
      <c r="V46" s="272"/>
      <c r="W46" s="272"/>
      <c r="X46" s="272"/>
      <c r="Y46" s="275"/>
      <c r="Z46" s="272"/>
      <c r="AA46" s="272"/>
      <c r="AB46" s="272"/>
      <c r="AC46" s="272"/>
      <c r="AD46" s="272"/>
      <c r="AE46" s="273"/>
      <c r="AF46" s="272"/>
      <c r="AG46" s="272"/>
      <c r="AH46" s="272"/>
      <c r="AI46" s="272"/>
      <c r="AJ46" s="406"/>
      <c r="AK46" s="429"/>
      <c r="AL46" s="408">
        <f>'5資本調達勘定'!L40</f>
        <v>18512</v>
      </c>
      <c r="AM46" s="408"/>
      <c r="AN46" s="419"/>
      <c r="AO46" s="406">
        <f>'5資本調達勘定'!L41</f>
        <v>124250</v>
      </c>
      <c r="AP46" s="273"/>
      <c r="AQ46" s="351" t="s">
        <v>147</v>
      </c>
      <c r="AR46" s="273"/>
      <c r="AS46" s="272"/>
      <c r="AT46" s="274" t="s">
        <v>144</v>
      </c>
      <c r="AU46" s="272"/>
      <c r="AV46" s="272"/>
      <c r="AW46" s="278"/>
      <c r="AX46" s="272"/>
      <c r="AY46" s="279"/>
      <c r="AZ46" s="186"/>
      <c r="BA46" s="18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row>
    <row r="47" spans="1:81" ht="22.5" customHeight="1">
      <c r="A47" s="158"/>
      <c r="B47" s="1369"/>
      <c r="C47" s="1360"/>
      <c r="D47" s="1392"/>
      <c r="E47" s="1375" t="s">
        <v>84</v>
      </c>
      <c r="F47" s="1376"/>
      <c r="G47" s="189">
        <v>39</v>
      </c>
      <c r="H47" s="186"/>
      <c r="I47" s="366"/>
      <c r="J47" s="273"/>
      <c r="K47" s="272"/>
      <c r="L47" s="272"/>
      <c r="M47" s="272"/>
      <c r="N47" s="273"/>
      <c r="O47" s="272"/>
      <c r="P47" s="273"/>
      <c r="Q47" s="272"/>
      <c r="R47" s="272"/>
      <c r="S47" s="272"/>
      <c r="T47" s="273"/>
      <c r="U47" s="273"/>
      <c r="V47" s="272"/>
      <c r="W47" s="272"/>
      <c r="X47" s="272"/>
      <c r="Y47" s="275"/>
      <c r="Z47" s="272"/>
      <c r="AA47" s="272"/>
      <c r="AB47" s="272"/>
      <c r="AC47" s="272"/>
      <c r="AD47" s="272"/>
      <c r="AE47" s="273"/>
      <c r="AF47" s="272"/>
      <c r="AG47" s="272"/>
      <c r="AH47" s="272"/>
      <c r="AI47" s="272"/>
      <c r="AJ47" s="406"/>
      <c r="AK47" s="408"/>
      <c r="AL47" s="408"/>
      <c r="AM47" s="408">
        <f>'5資本調達勘定'!L69</f>
        <v>105352</v>
      </c>
      <c r="AN47" s="419"/>
      <c r="AO47" s="432">
        <f>'5資本調達勘定'!L70</f>
        <v>842</v>
      </c>
      <c r="AP47" s="273"/>
      <c r="AQ47" s="275"/>
      <c r="AR47" s="272"/>
      <c r="AS47" s="272"/>
      <c r="AT47" s="272"/>
      <c r="AU47" s="272"/>
      <c r="AV47" s="272"/>
      <c r="AW47" s="278"/>
      <c r="AX47" s="272"/>
      <c r="AY47" s="279"/>
      <c r="AZ47" s="186"/>
      <c r="BA47" s="18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row>
    <row r="48" spans="1:81" ht="22.5" customHeight="1">
      <c r="A48" s="158"/>
      <c r="B48" s="1369"/>
      <c r="C48" s="1360"/>
      <c r="D48" s="1392"/>
      <c r="E48" s="1375" t="s">
        <v>134</v>
      </c>
      <c r="F48" s="1376"/>
      <c r="G48" s="189">
        <v>40</v>
      </c>
      <c r="H48" s="186"/>
      <c r="I48" s="366"/>
      <c r="J48" s="273"/>
      <c r="K48" s="272"/>
      <c r="L48" s="272"/>
      <c r="M48" s="272"/>
      <c r="N48" s="273"/>
      <c r="O48" s="272"/>
      <c r="P48" s="273"/>
      <c r="Q48" s="272"/>
      <c r="R48" s="272"/>
      <c r="S48" s="275"/>
      <c r="T48" s="272"/>
      <c r="U48" s="273"/>
      <c r="V48" s="272"/>
      <c r="W48" s="272"/>
      <c r="X48" s="272"/>
      <c r="Y48" s="275"/>
      <c r="Z48" s="272"/>
      <c r="AA48" s="272"/>
      <c r="AB48" s="272"/>
      <c r="AC48" s="272"/>
      <c r="AD48" s="272"/>
      <c r="AE48" s="273"/>
      <c r="AF48" s="272"/>
      <c r="AG48" s="272"/>
      <c r="AH48" s="272"/>
      <c r="AI48" s="272"/>
      <c r="AJ48" s="432"/>
      <c r="AK48" s="429"/>
      <c r="AL48" s="429"/>
      <c r="AM48" s="429"/>
      <c r="AN48" s="419">
        <f>'5資本調達勘定'!L55</f>
        <v>1744390</v>
      </c>
      <c r="AO48" s="433">
        <f>'5資本調達勘定'!L56</f>
        <v>-101081</v>
      </c>
      <c r="AP48" s="273"/>
      <c r="AQ48" s="275"/>
      <c r="AR48" s="272"/>
      <c r="AS48" s="272"/>
      <c r="AT48" s="272"/>
      <c r="AU48" s="272"/>
      <c r="AV48" s="272"/>
      <c r="AW48" s="278"/>
      <c r="AX48" s="272"/>
      <c r="AY48" s="279"/>
      <c r="AZ48" s="186"/>
      <c r="BA48" s="18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row>
    <row r="49" spans="1:81" ht="22.5" customHeight="1" thickBot="1">
      <c r="A49" s="158"/>
      <c r="B49" s="1387"/>
      <c r="C49" s="1388"/>
      <c r="D49" s="1393"/>
      <c r="E49" s="1382" t="s">
        <v>148</v>
      </c>
      <c r="F49" s="1382"/>
      <c r="G49" s="182">
        <v>41</v>
      </c>
      <c r="H49" s="186"/>
      <c r="I49" s="430"/>
      <c r="J49" s="352"/>
      <c r="K49" s="352"/>
      <c r="L49" s="352"/>
      <c r="M49" s="352"/>
      <c r="N49" s="353"/>
      <c r="O49" s="354"/>
      <c r="P49" s="352"/>
      <c r="Q49" s="352"/>
      <c r="R49" s="352"/>
      <c r="S49" s="354"/>
      <c r="T49" s="352"/>
      <c r="U49" s="353"/>
      <c r="V49" s="352"/>
      <c r="W49" s="352"/>
      <c r="X49" s="352"/>
      <c r="Y49" s="354"/>
      <c r="Z49" s="352"/>
      <c r="AA49" s="352"/>
      <c r="AB49" s="352"/>
      <c r="AC49" s="352"/>
      <c r="AD49" s="354"/>
      <c r="AE49" s="352"/>
      <c r="AF49" s="352"/>
      <c r="AG49" s="352"/>
      <c r="AH49" s="352"/>
      <c r="AI49" s="354"/>
      <c r="AJ49" s="435"/>
      <c r="AK49" s="435"/>
      <c r="AL49" s="435"/>
      <c r="AM49" s="435"/>
      <c r="AN49" s="436"/>
      <c r="AO49" s="434"/>
      <c r="AP49" s="352"/>
      <c r="AQ49" s="354"/>
      <c r="AR49" s="352"/>
      <c r="AS49" s="352"/>
      <c r="AT49" s="352"/>
      <c r="AU49" s="352"/>
      <c r="AV49" s="352"/>
      <c r="AW49" s="355"/>
      <c r="AX49" s="272"/>
      <c r="AY49" s="356"/>
      <c r="AZ49" s="186"/>
      <c r="BA49" s="18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row>
    <row r="50" spans="1:81" ht="7.5" customHeight="1" thickBot="1">
      <c r="A50" s="158"/>
      <c r="B50" s="190"/>
      <c r="C50" s="190"/>
      <c r="D50" s="190"/>
      <c r="E50" s="191"/>
      <c r="F50" s="185"/>
      <c r="G50" s="159"/>
      <c r="H50" s="186"/>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29"/>
      <c r="AX50" s="272"/>
      <c r="AY50" s="290"/>
      <c r="AZ50" s="186"/>
      <c r="BA50" s="18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row>
    <row r="51" spans="1:81" ht="14.25" thickBot="1">
      <c r="A51" s="164"/>
      <c r="B51" s="1383" t="s">
        <v>149</v>
      </c>
      <c r="C51" s="1384"/>
      <c r="D51" s="1384"/>
      <c r="E51" s="1384"/>
      <c r="F51" s="1385"/>
      <c r="G51" s="192">
        <v>42</v>
      </c>
      <c r="H51" s="186"/>
      <c r="I51" s="404">
        <f>'3統合勘定'!L21</f>
        <v>16508242</v>
      </c>
      <c r="J51" s="357"/>
      <c r="K51" s="358"/>
      <c r="L51" s="358"/>
      <c r="M51" s="359"/>
      <c r="N51" s="358"/>
      <c r="O51" s="358"/>
      <c r="P51" s="357"/>
      <c r="Q51" s="358"/>
      <c r="R51" s="437">
        <f>'3統合勘定'!L90</f>
        <v>1111306</v>
      </c>
      <c r="S51" s="358"/>
      <c r="T51" s="357"/>
      <c r="U51" s="357"/>
      <c r="V51" s="358"/>
      <c r="W51" s="358"/>
      <c r="X51" s="358"/>
      <c r="Y51" s="359"/>
      <c r="Z51" s="358"/>
      <c r="AA51" s="358"/>
      <c r="AB51" s="358"/>
      <c r="AC51" s="358"/>
      <c r="AD51" s="358"/>
      <c r="AE51" s="357"/>
      <c r="AF51" s="358"/>
      <c r="AG51" s="358"/>
      <c r="AH51" s="358"/>
      <c r="AI51" s="358"/>
      <c r="AJ51" s="357"/>
      <c r="AK51" s="358"/>
      <c r="AL51" s="358"/>
      <c r="AM51" s="358"/>
      <c r="AN51" s="359"/>
      <c r="AO51" s="359"/>
      <c r="AP51" s="358"/>
      <c r="AQ51" s="359"/>
      <c r="AR51" s="437">
        <f>'5資本調達勘定'!L10</f>
        <v>1501002</v>
      </c>
      <c r="AS51" s="437">
        <f>'5資本調達勘定'!L24</f>
        <v>376848</v>
      </c>
      <c r="AT51" s="437">
        <f>'5資本調達勘定'!L89</f>
        <v>-155533</v>
      </c>
      <c r="AU51" s="437">
        <f>'5資本調達勘定'!L67</f>
        <v>151180</v>
      </c>
      <c r="AV51" s="437">
        <f>'5資本調達勘定'!L53</f>
        <v>2033126</v>
      </c>
      <c r="AW51" s="438">
        <f>'5資本調達勘定'!L86*-1</f>
        <v>-789531</v>
      </c>
      <c r="AX51" s="272"/>
      <c r="AY51" s="360"/>
      <c r="AZ51" s="186"/>
      <c r="BA51" s="188"/>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row>
    <row r="52" spans="1:81" ht="9.75" customHeight="1">
      <c r="A52" s="158"/>
      <c r="B52" s="159"/>
      <c r="C52" s="159"/>
      <c r="D52" s="159"/>
      <c r="E52" s="185"/>
      <c r="F52" s="185"/>
      <c r="G52" s="159"/>
      <c r="H52" s="186"/>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329"/>
      <c r="AS52" s="272"/>
      <c r="AT52" s="272"/>
      <c r="AU52" s="272"/>
      <c r="AV52" s="272"/>
      <c r="AW52" s="329"/>
      <c r="AX52" s="272"/>
      <c r="AY52" s="272"/>
      <c r="AZ52" s="186"/>
      <c r="BA52" s="18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row>
    <row r="53" spans="1:81">
      <c r="A53" s="158"/>
      <c r="B53" s="1377" t="s">
        <v>150</v>
      </c>
      <c r="C53" s="1378"/>
      <c r="D53" s="1378"/>
      <c r="E53" s="1378"/>
      <c r="F53" s="1378"/>
      <c r="G53" s="1379"/>
      <c r="H53" s="193"/>
      <c r="I53" s="363">
        <f>SUM(I9:AY9)</f>
        <v>56382382</v>
      </c>
      <c r="J53" s="361">
        <f>SUM(I10:AY10)</f>
        <v>36814014</v>
      </c>
      <c r="K53" s="361">
        <f>SUM(I11:AY11)</f>
        <v>2083773</v>
      </c>
      <c r="L53" s="361">
        <f>SUM(I12:AY12)</f>
        <v>791071</v>
      </c>
      <c r="M53" s="361">
        <f>SUM(I13:AY13)</f>
        <v>185282</v>
      </c>
      <c r="N53" s="361">
        <f>SUM(I14:AY14)</f>
        <v>12729208</v>
      </c>
      <c r="O53" s="361">
        <f>SUM(I15:AW15)</f>
        <v>3342346</v>
      </c>
      <c r="P53" s="361">
        <f>SUM(I16:AY16)</f>
        <v>11799941</v>
      </c>
      <c r="Q53" s="361">
        <f>SUM(I17:AY17)</f>
        <v>0</v>
      </c>
      <c r="R53" s="361">
        <f>SUM(I18:AY18)</f>
        <v>1850576</v>
      </c>
      <c r="S53" s="361">
        <f>SUM(I19:AY19)</f>
        <v>3554566</v>
      </c>
      <c r="T53" s="361">
        <f>SUM(I20:AY20)</f>
        <v>3483557</v>
      </c>
      <c r="U53" s="361">
        <f>SUM(I21:AY21)</f>
        <v>2841613</v>
      </c>
      <c r="V53" s="361">
        <f>SUM(I22:AY22)</f>
        <v>1602552</v>
      </c>
      <c r="W53" s="361">
        <f>SUM(I23:AY23)</f>
        <v>874162</v>
      </c>
      <c r="X53" s="361">
        <f>SUM(I24:AY24)</f>
        <v>15057</v>
      </c>
      <c r="Y53" s="361">
        <f>SUM(I25:AY25)</f>
        <v>14243952</v>
      </c>
      <c r="Z53" s="361">
        <f>SUM(I26:AY26)</f>
        <v>832281</v>
      </c>
      <c r="AA53" s="361">
        <f>SUM(I27:AY27)</f>
        <v>988992</v>
      </c>
      <c r="AB53" s="361">
        <f>SUM(I28:AY28)</f>
        <v>3663236</v>
      </c>
      <c r="AC53" s="361">
        <f>SUM(I29:AY29)</f>
        <v>-92009</v>
      </c>
      <c r="AD53" s="361">
        <f>SUM(I30:AY30)</f>
        <v>5536389</v>
      </c>
      <c r="AE53" s="361">
        <f>SUM(I31:AY31)</f>
        <v>1857681</v>
      </c>
      <c r="AF53" s="361">
        <f>SUM(I32:AY32)</f>
        <v>885596</v>
      </c>
      <c r="AG53" s="361">
        <f>SUM(I33:AY33)</f>
        <v>5557545</v>
      </c>
      <c r="AH53" s="361">
        <f>SUM(I34:AY34)</f>
        <v>498977</v>
      </c>
      <c r="AI53" s="361">
        <f>SUM(I35:AY35)</f>
        <v>18643423</v>
      </c>
      <c r="AJ53" s="361">
        <f>SUM(I36:AY36)</f>
        <v>1103615</v>
      </c>
      <c r="AK53" s="361">
        <f>SUM(I37:AY37)</f>
        <v>328168</v>
      </c>
      <c r="AL53" s="361">
        <f>SUM(I38:AY38)</f>
        <v>3360859</v>
      </c>
      <c r="AM53" s="361">
        <f>SUM(I39:AY39)</f>
        <v>472859</v>
      </c>
      <c r="AN53" s="362">
        <f>SUM(I40:AY40)</f>
        <v>14106093</v>
      </c>
      <c r="AO53" s="361">
        <f>SUM(I41:AY41)</f>
        <v>124664</v>
      </c>
      <c r="AP53" s="361">
        <f>SUM(I42:AY42)</f>
        <v>-218196</v>
      </c>
      <c r="AQ53" s="361">
        <f>SUM(I43:AY43)</f>
        <v>5208290</v>
      </c>
      <c r="AR53" s="361">
        <f>SUM(I44:AY44)</f>
        <v>1204268</v>
      </c>
      <c r="AS53" s="361">
        <f>SUM(I45:AY45)</f>
        <v>328168</v>
      </c>
      <c r="AT53" s="361">
        <f>SUM(I46:AY46)</f>
        <v>142762</v>
      </c>
      <c r="AU53" s="361">
        <f>SUM(I47:AY47)</f>
        <v>106194</v>
      </c>
      <c r="AV53" s="361">
        <f>SUM(I48:AY48)</f>
        <v>1643309</v>
      </c>
      <c r="AW53" s="361">
        <f>SUM(I49:AY49)</f>
        <v>0</v>
      </c>
      <c r="AX53" s="330">
        <f>SUM(AX9:CF9)</f>
        <v>16392935</v>
      </c>
      <c r="AY53" s="361">
        <f>SUM(I51:AY51)</f>
        <v>20736640</v>
      </c>
      <c r="AZ53" s="158"/>
      <c r="BA53" s="18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row>
    <row r="54" spans="1:81" ht="7.5" customHeight="1">
      <c r="A54" s="158"/>
      <c r="B54" s="158"/>
      <c r="C54" s="158"/>
      <c r="D54" s="158"/>
      <c r="E54" s="158"/>
      <c r="F54" s="158"/>
      <c r="G54" s="159"/>
      <c r="H54" s="158"/>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row>
    <row r="55" spans="1:81">
      <c r="A55" s="158"/>
      <c r="B55" s="1377" t="s">
        <v>151</v>
      </c>
      <c r="C55" s="1378"/>
      <c r="D55" s="1378"/>
      <c r="E55" s="1378"/>
      <c r="F55" s="1378"/>
      <c r="G55" s="1379"/>
      <c r="H55" s="158"/>
      <c r="I55" s="363">
        <f>SUM(I9:I51)</f>
        <v>56382382</v>
      </c>
      <c r="J55" s="361">
        <f t="shared" ref="J55:AY55" si="0">SUM(J9:J51)</f>
        <v>36814014</v>
      </c>
      <c r="K55" s="361">
        <f t="shared" si="0"/>
        <v>2083773</v>
      </c>
      <c r="L55" s="361">
        <f t="shared" si="0"/>
        <v>791071</v>
      </c>
      <c r="M55" s="361">
        <f t="shared" si="0"/>
        <v>185282</v>
      </c>
      <c r="N55" s="361">
        <f t="shared" si="0"/>
        <v>12729208</v>
      </c>
      <c r="O55" s="361">
        <f t="shared" si="0"/>
        <v>3342346</v>
      </c>
      <c r="P55" s="361">
        <f t="shared" si="0"/>
        <v>11799941</v>
      </c>
      <c r="Q55" s="361">
        <f t="shared" si="0"/>
        <v>0</v>
      </c>
      <c r="R55" s="361">
        <f t="shared" si="0"/>
        <v>1850577</v>
      </c>
      <c r="S55" s="361">
        <f t="shared" si="0"/>
        <v>3554566</v>
      </c>
      <c r="T55" s="361">
        <f t="shared" si="0"/>
        <v>3483558</v>
      </c>
      <c r="U55" s="361">
        <f t="shared" si="0"/>
        <v>2841613</v>
      </c>
      <c r="V55" s="361">
        <f t="shared" si="0"/>
        <v>1602552</v>
      </c>
      <c r="W55" s="361">
        <f t="shared" si="0"/>
        <v>874162</v>
      </c>
      <c r="X55" s="361">
        <f t="shared" si="0"/>
        <v>15057</v>
      </c>
      <c r="Y55" s="361">
        <f t="shared" si="0"/>
        <v>14243952</v>
      </c>
      <c r="Z55" s="361">
        <f t="shared" si="0"/>
        <v>832281</v>
      </c>
      <c r="AA55" s="361">
        <f t="shared" si="0"/>
        <v>988992</v>
      </c>
      <c r="AB55" s="361">
        <f t="shared" si="0"/>
        <v>3663236</v>
      </c>
      <c r="AC55" s="361">
        <f t="shared" si="0"/>
        <v>-92009</v>
      </c>
      <c r="AD55" s="361">
        <f t="shared" si="0"/>
        <v>5536389</v>
      </c>
      <c r="AE55" s="361">
        <f t="shared" si="0"/>
        <v>1857681</v>
      </c>
      <c r="AF55" s="361">
        <f t="shared" si="0"/>
        <v>885596</v>
      </c>
      <c r="AG55" s="361">
        <f t="shared" si="0"/>
        <v>5557545</v>
      </c>
      <c r="AH55" s="361">
        <f t="shared" si="0"/>
        <v>498977</v>
      </c>
      <c r="AI55" s="361">
        <f t="shared" si="0"/>
        <v>18643423</v>
      </c>
      <c r="AJ55" s="361">
        <f t="shared" si="0"/>
        <v>1103615</v>
      </c>
      <c r="AK55" s="361">
        <f t="shared" si="0"/>
        <v>328168</v>
      </c>
      <c r="AL55" s="361">
        <f t="shared" si="0"/>
        <v>3360858</v>
      </c>
      <c r="AM55" s="361">
        <f t="shared" si="0"/>
        <v>472859</v>
      </c>
      <c r="AN55" s="361">
        <f t="shared" si="0"/>
        <v>14106091</v>
      </c>
      <c r="AO55" s="361">
        <f t="shared" si="0"/>
        <v>124664</v>
      </c>
      <c r="AP55" s="361">
        <f t="shared" si="0"/>
        <v>-218197</v>
      </c>
      <c r="AQ55" s="361">
        <f t="shared" si="0"/>
        <v>5208290</v>
      </c>
      <c r="AR55" s="361">
        <f t="shared" si="0"/>
        <v>1204268</v>
      </c>
      <c r="AS55" s="361">
        <f t="shared" si="0"/>
        <v>328168</v>
      </c>
      <c r="AT55" s="361">
        <f t="shared" si="0"/>
        <v>142763</v>
      </c>
      <c r="AU55" s="361">
        <f t="shared" si="0"/>
        <v>106194</v>
      </c>
      <c r="AV55" s="361">
        <f t="shared" si="0"/>
        <v>1643309</v>
      </c>
      <c r="AW55" s="361">
        <f t="shared" si="0"/>
        <v>0</v>
      </c>
      <c r="AX55" s="330">
        <f t="shared" si="0"/>
        <v>0</v>
      </c>
      <c r="AY55" s="361">
        <f t="shared" si="0"/>
        <v>20736641</v>
      </c>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row>
    <row r="56" spans="1:81" ht="9.75" customHeight="1">
      <c r="A56" s="158"/>
      <c r="B56" s="194"/>
      <c r="C56" s="194"/>
      <c r="D56" s="194"/>
      <c r="E56" s="194"/>
      <c r="F56" s="194"/>
      <c r="G56" s="194"/>
      <c r="H56" s="158"/>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row>
    <row r="57" spans="1:81">
      <c r="A57" s="158"/>
      <c r="B57" s="1377" t="s">
        <v>152</v>
      </c>
      <c r="C57" s="1378"/>
      <c r="D57" s="1378"/>
      <c r="E57" s="1378"/>
      <c r="F57" s="1378"/>
      <c r="G57" s="1379"/>
      <c r="H57" s="158"/>
      <c r="I57" s="440">
        <f>I53-I55</f>
        <v>0</v>
      </c>
      <c r="J57" s="361">
        <f t="shared" ref="J57:AY57" si="1">J53-J55</f>
        <v>0</v>
      </c>
      <c r="K57" s="361">
        <f t="shared" si="1"/>
        <v>0</v>
      </c>
      <c r="L57" s="361">
        <f t="shared" si="1"/>
        <v>0</v>
      </c>
      <c r="M57" s="361">
        <f t="shared" si="1"/>
        <v>0</v>
      </c>
      <c r="N57" s="361">
        <f t="shared" si="1"/>
        <v>0</v>
      </c>
      <c r="O57" s="361">
        <f t="shared" si="1"/>
        <v>0</v>
      </c>
      <c r="P57" s="361">
        <f t="shared" si="1"/>
        <v>0</v>
      </c>
      <c r="Q57" s="1014">
        <f t="shared" si="1"/>
        <v>0</v>
      </c>
      <c r="R57" s="440">
        <f t="shared" si="1"/>
        <v>-1</v>
      </c>
      <c r="S57" s="1014">
        <f t="shared" si="1"/>
        <v>0</v>
      </c>
      <c r="T57" s="440">
        <f t="shared" si="1"/>
        <v>-1</v>
      </c>
      <c r="U57" s="361">
        <f t="shared" si="1"/>
        <v>0</v>
      </c>
      <c r="V57" s="361">
        <f t="shared" si="1"/>
        <v>0</v>
      </c>
      <c r="W57" s="361">
        <f t="shared" si="1"/>
        <v>0</v>
      </c>
      <c r="X57" s="361">
        <f t="shared" si="1"/>
        <v>0</v>
      </c>
      <c r="Y57" s="361">
        <f t="shared" si="1"/>
        <v>0</v>
      </c>
      <c r="Z57" s="361">
        <f t="shared" si="1"/>
        <v>0</v>
      </c>
      <c r="AA57" s="361">
        <f t="shared" si="1"/>
        <v>0</v>
      </c>
      <c r="AB57" s="361">
        <f t="shared" si="1"/>
        <v>0</v>
      </c>
      <c r="AC57" s="361">
        <f t="shared" si="1"/>
        <v>0</v>
      </c>
      <c r="AD57" s="361">
        <f t="shared" si="1"/>
        <v>0</v>
      </c>
      <c r="AE57" s="361">
        <f t="shared" si="1"/>
        <v>0</v>
      </c>
      <c r="AF57" s="361">
        <f t="shared" si="1"/>
        <v>0</v>
      </c>
      <c r="AG57" s="361">
        <f t="shared" si="1"/>
        <v>0</v>
      </c>
      <c r="AH57" s="361">
        <f t="shared" si="1"/>
        <v>0</v>
      </c>
      <c r="AI57" s="361">
        <f t="shared" si="1"/>
        <v>0</v>
      </c>
      <c r="AJ57" s="361">
        <f t="shared" si="1"/>
        <v>0</v>
      </c>
      <c r="AK57" s="361">
        <f t="shared" si="1"/>
        <v>0</v>
      </c>
      <c r="AL57" s="440">
        <f t="shared" si="1"/>
        <v>1</v>
      </c>
      <c r="AM57" s="361">
        <f t="shared" si="1"/>
        <v>0</v>
      </c>
      <c r="AN57" s="440">
        <f t="shared" si="1"/>
        <v>2</v>
      </c>
      <c r="AO57" s="361">
        <f t="shared" si="1"/>
        <v>0</v>
      </c>
      <c r="AP57" s="440">
        <f t="shared" si="1"/>
        <v>1</v>
      </c>
      <c r="AQ57" s="361">
        <f t="shared" si="1"/>
        <v>0</v>
      </c>
      <c r="AR57" s="361">
        <f t="shared" si="1"/>
        <v>0</v>
      </c>
      <c r="AS57" s="361">
        <f t="shared" si="1"/>
        <v>0</v>
      </c>
      <c r="AT57" s="361">
        <f t="shared" si="1"/>
        <v>-1</v>
      </c>
      <c r="AU57" s="361">
        <f t="shared" si="1"/>
        <v>0</v>
      </c>
      <c r="AV57" s="361">
        <f t="shared" si="1"/>
        <v>0</v>
      </c>
      <c r="AW57" s="361">
        <f t="shared" si="1"/>
        <v>0</v>
      </c>
      <c r="AX57" s="330">
        <f t="shared" si="1"/>
        <v>16392935</v>
      </c>
      <c r="AY57" s="440">
        <f t="shared" si="1"/>
        <v>-1</v>
      </c>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row>
    <row r="58" spans="1:81" ht="7.5" customHeight="1">
      <c r="A58" s="158"/>
      <c r="B58" s="158"/>
      <c r="C58" s="158"/>
      <c r="D58" s="158"/>
      <c r="E58" s="158"/>
      <c r="F58" s="158"/>
      <c r="G58" s="159"/>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row>
    <row r="59" spans="1:81" ht="16.5">
      <c r="A59" s="195"/>
      <c r="B59" s="195"/>
      <c r="C59" s="195"/>
      <c r="D59" s="195"/>
      <c r="E59" s="195"/>
      <c r="F59" s="195"/>
      <c r="G59" s="196"/>
      <c r="H59" s="197"/>
      <c r="I59" s="198" t="s">
        <v>153</v>
      </c>
      <c r="J59" s="984" t="s">
        <v>816</v>
      </c>
      <c r="K59" s="403"/>
      <c r="L59" s="403"/>
      <c r="M59" s="403"/>
      <c r="N59" s="403"/>
      <c r="O59" s="403"/>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013" t="s">
        <v>358</v>
      </c>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row>
    <row r="60" spans="1:81" ht="15.75">
      <c r="A60" s="195"/>
      <c r="B60" s="195"/>
      <c r="C60" s="195"/>
      <c r="D60" s="195"/>
      <c r="E60" s="999" t="s">
        <v>289</v>
      </c>
      <c r="F60" s="195"/>
      <c r="G60" s="196"/>
      <c r="H60" s="197"/>
      <c r="I60" s="1380" t="s">
        <v>154</v>
      </c>
      <c r="J60" s="1380"/>
      <c r="K60" s="199" t="s">
        <v>155</v>
      </c>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row>
    <row r="61" spans="1:81">
      <c r="A61" s="195"/>
      <c r="B61" s="195"/>
      <c r="C61" s="195"/>
      <c r="D61" s="195"/>
      <c r="E61" s="158"/>
      <c r="F61" s="195"/>
      <c r="G61" s="196"/>
      <c r="H61" s="197"/>
      <c r="I61" s="200"/>
      <c r="J61" s="195"/>
      <c r="K61" s="199" t="s">
        <v>156</v>
      </c>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row>
    <row r="62" spans="1:81">
      <c r="A62" s="195"/>
      <c r="B62" s="195"/>
      <c r="C62" s="195"/>
      <c r="D62" s="195"/>
      <c r="E62" s="195"/>
      <c r="F62" s="201"/>
      <c r="G62" s="196"/>
      <c r="H62" s="195"/>
      <c r="I62" s="200"/>
      <c r="J62" s="195"/>
      <c r="K62" s="199" t="s">
        <v>157</v>
      </c>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row>
    <row r="63" spans="1:81">
      <c r="A63" s="195"/>
      <c r="B63" s="195"/>
      <c r="C63" s="158"/>
      <c r="D63" s="158"/>
      <c r="E63" s="195"/>
      <c r="F63" s="201"/>
      <c r="G63" s="196"/>
      <c r="H63" s="195"/>
      <c r="I63" s="1381" t="s">
        <v>158</v>
      </c>
      <c r="J63" s="1381"/>
      <c r="K63" s="199" t="s">
        <v>159</v>
      </c>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row>
    <row r="64" spans="1:81">
      <c r="A64" s="195"/>
      <c r="B64" s="199"/>
      <c r="C64" s="195"/>
      <c r="D64" s="195"/>
      <c r="E64" s="195"/>
      <c r="F64" s="201"/>
      <c r="G64" s="196"/>
      <c r="H64" s="195"/>
      <c r="I64" s="195"/>
      <c r="J64" s="195"/>
      <c r="K64" s="199" t="s">
        <v>160</v>
      </c>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row>
    <row r="65" spans="1:81">
      <c r="A65" s="195"/>
      <c r="B65" s="195"/>
      <c r="C65" s="199"/>
      <c r="D65" s="199"/>
      <c r="E65" s="195"/>
      <c r="F65" s="201"/>
      <c r="G65" s="196"/>
      <c r="H65" s="195"/>
      <c r="I65" s="195"/>
      <c r="J65" s="195"/>
      <c r="K65" s="199" t="s">
        <v>161</v>
      </c>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row>
    <row r="66" spans="1:81">
      <c r="A66" s="195"/>
      <c r="B66" s="202"/>
      <c r="C66" s="195"/>
      <c r="D66" s="195"/>
      <c r="E66" s="195"/>
      <c r="F66" s="203"/>
      <c r="G66" s="197"/>
      <c r="H66" s="197"/>
      <c r="I66" s="197"/>
      <c r="J66" s="195"/>
      <c r="K66" s="199" t="s">
        <v>162</v>
      </c>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row>
    <row r="67" spans="1:81">
      <c r="A67" s="195"/>
      <c r="B67" s="202"/>
      <c r="C67" s="202"/>
      <c r="D67" s="202"/>
      <c r="E67" s="202"/>
      <c r="F67" s="195"/>
      <c r="G67" s="196"/>
      <c r="H67" s="195"/>
      <c r="I67" s="195"/>
      <c r="J67" s="195"/>
      <c r="K67" s="199" t="s">
        <v>163</v>
      </c>
      <c r="L67" s="195"/>
      <c r="M67" s="204"/>
      <c r="N67" s="204"/>
      <c r="O67" s="204"/>
      <c r="P67" s="197"/>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row>
    <row r="68" spans="1:81">
      <c r="A68" s="158"/>
      <c r="B68" s="158"/>
      <c r="C68" s="158"/>
      <c r="D68" s="158"/>
      <c r="E68" s="158"/>
      <c r="F68" s="158"/>
      <c r="G68" s="159"/>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row>
    <row r="69" spans="1:81">
      <c r="A69" s="158"/>
      <c r="B69" s="158"/>
      <c r="C69" s="158"/>
      <c r="D69" s="158"/>
      <c r="E69" s="158"/>
      <c r="F69" s="158"/>
      <c r="G69" s="159"/>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row>
    <row r="70" spans="1:81">
      <c r="A70" s="158"/>
      <c r="B70" s="158"/>
      <c r="C70" s="158"/>
      <c r="D70" s="158"/>
      <c r="E70" s="158"/>
      <c r="F70" s="158"/>
      <c r="G70" s="159"/>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row>
    <row r="71" spans="1:81">
      <c r="A71" s="158"/>
      <c r="B71" s="158"/>
      <c r="C71" s="158"/>
      <c r="D71" s="158"/>
      <c r="E71" s="158"/>
      <c r="F71" s="158"/>
      <c r="G71" s="159"/>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row>
    <row r="72" spans="1:81">
      <c r="A72" s="158"/>
      <c r="B72" s="158"/>
      <c r="C72" s="158"/>
      <c r="D72" s="158"/>
      <c r="E72" s="158"/>
      <c r="F72" s="158"/>
      <c r="G72" s="159"/>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row>
    <row r="73" spans="1:81">
      <c r="A73" s="158"/>
      <c r="B73" s="158"/>
      <c r="C73" s="158"/>
      <c r="D73" s="158"/>
      <c r="E73" s="158"/>
      <c r="F73" s="158"/>
      <c r="G73" s="159"/>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row>
    <row r="74" spans="1:81">
      <c r="A74" s="158"/>
      <c r="B74" s="158"/>
      <c r="C74" s="158"/>
      <c r="D74" s="158"/>
      <c r="E74" s="158"/>
      <c r="F74" s="158"/>
      <c r="G74" s="159"/>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row>
    <row r="75" spans="1:81">
      <c r="A75" s="158"/>
      <c r="B75" s="158"/>
      <c r="C75" s="158"/>
      <c r="D75" s="158"/>
      <c r="E75" s="158"/>
      <c r="F75" s="158"/>
      <c r="G75" s="159"/>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row>
    <row r="76" spans="1:81">
      <c r="A76" s="158"/>
      <c r="B76" s="158"/>
      <c r="C76" s="158"/>
      <c r="D76" s="158"/>
      <c r="E76" s="158"/>
      <c r="F76" s="158"/>
      <c r="G76" s="159"/>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row>
    <row r="77" spans="1:81">
      <c r="A77" s="158"/>
      <c r="B77" s="158"/>
      <c r="C77" s="158"/>
      <c r="D77" s="158"/>
      <c r="E77" s="158"/>
      <c r="F77" s="158"/>
      <c r="G77" s="159"/>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row>
    <row r="78" spans="1:81">
      <c r="A78" s="158"/>
      <c r="B78" s="158"/>
      <c r="C78" s="158"/>
      <c r="D78" s="158"/>
      <c r="E78" s="158"/>
      <c r="F78" s="158"/>
      <c r="G78" s="159"/>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row>
    <row r="79" spans="1:81">
      <c r="A79" s="158"/>
      <c r="B79" s="158"/>
      <c r="C79" s="158"/>
      <c r="D79" s="158"/>
      <c r="E79" s="158"/>
      <c r="F79" s="158"/>
      <c r="G79" s="159"/>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row>
    <row r="80" spans="1:81">
      <c r="A80" s="158"/>
      <c r="B80" s="158"/>
      <c r="C80" s="158"/>
      <c r="D80" s="158"/>
      <c r="E80" s="158"/>
      <c r="F80" s="158"/>
      <c r="G80" s="159"/>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row>
    <row r="81" spans="1:81">
      <c r="A81" s="158"/>
      <c r="B81" s="158"/>
      <c r="C81" s="158"/>
      <c r="D81" s="158"/>
      <c r="E81" s="158"/>
      <c r="F81" s="158"/>
      <c r="G81" s="159"/>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row>
    <row r="82" spans="1:81">
      <c r="A82" s="158"/>
      <c r="B82" s="158"/>
      <c r="C82" s="158"/>
      <c r="D82" s="158"/>
      <c r="E82" s="158"/>
      <c r="F82" s="158"/>
      <c r="G82" s="159"/>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row>
    <row r="83" spans="1:81">
      <c r="A83" s="158"/>
      <c r="B83" s="158"/>
      <c r="C83" s="158"/>
      <c r="D83" s="158"/>
      <c r="E83" s="158"/>
      <c r="F83" s="158"/>
      <c r="G83" s="159"/>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row>
    <row r="84" spans="1:81">
      <c r="A84" s="158"/>
      <c r="B84" s="158"/>
      <c r="C84" s="158"/>
      <c r="D84" s="158"/>
      <c r="E84" s="158"/>
      <c r="F84" s="158"/>
      <c r="G84" s="159"/>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row>
    <row r="85" spans="1:81">
      <c r="A85" s="158"/>
      <c r="B85" s="158"/>
      <c r="C85" s="158"/>
      <c r="D85" s="158"/>
      <c r="E85" s="158"/>
      <c r="F85" s="158"/>
      <c r="G85" s="159"/>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row>
    <row r="86" spans="1:81">
      <c r="A86" s="158"/>
      <c r="B86" s="158"/>
      <c r="C86" s="158"/>
      <c r="D86" s="158"/>
      <c r="E86" s="158"/>
      <c r="F86" s="158"/>
      <c r="G86" s="159"/>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row>
    <row r="87" spans="1:81">
      <c r="A87" s="158"/>
      <c r="B87" s="158"/>
      <c r="C87" s="158"/>
      <c r="D87" s="158"/>
      <c r="E87" s="158"/>
      <c r="F87" s="158"/>
      <c r="G87" s="159"/>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row>
    <row r="88" spans="1:81">
      <c r="A88" s="158"/>
      <c r="B88" s="158"/>
      <c r="C88" s="158"/>
      <c r="D88" s="158"/>
      <c r="E88" s="158"/>
      <c r="F88" s="158"/>
      <c r="G88" s="159"/>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row>
    <row r="89" spans="1:81">
      <c r="A89" s="158"/>
      <c r="B89" s="158"/>
      <c r="C89" s="158"/>
      <c r="D89" s="158"/>
      <c r="E89" s="158"/>
      <c r="F89" s="158"/>
      <c r="G89" s="159"/>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row>
    <row r="90" spans="1:81">
      <c r="A90" s="158"/>
      <c r="B90" s="158"/>
      <c r="C90" s="158"/>
      <c r="D90" s="158"/>
      <c r="E90" s="158"/>
      <c r="F90" s="158"/>
      <c r="G90" s="159"/>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row>
    <row r="91" spans="1:81">
      <c r="A91" s="158"/>
      <c r="B91" s="158"/>
      <c r="C91" s="158"/>
      <c r="D91" s="158"/>
      <c r="E91" s="158"/>
      <c r="F91" s="158"/>
      <c r="G91" s="159"/>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row>
    <row r="92" spans="1:81">
      <c r="A92" s="158"/>
      <c r="B92" s="158"/>
      <c r="C92" s="158"/>
      <c r="D92" s="158"/>
      <c r="E92" s="158"/>
      <c r="F92" s="158"/>
      <c r="G92" s="159"/>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row>
    <row r="93" spans="1:81">
      <c r="A93" s="158"/>
      <c r="B93" s="158"/>
      <c r="C93" s="158"/>
      <c r="D93" s="158"/>
      <c r="E93" s="158"/>
      <c r="F93" s="158"/>
      <c r="G93" s="159"/>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row>
    <row r="94" spans="1:81">
      <c r="A94" s="158"/>
      <c r="B94" s="158"/>
      <c r="C94" s="158"/>
      <c r="D94" s="158"/>
      <c r="E94" s="158"/>
      <c r="F94" s="158"/>
      <c r="G94" s="159"/>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row>
    <row r="95" spans="1:81">
      <c r="A95" s="158"/>
      <c r="B95" s="158"/>
      <c r="C95" s="158"/>
      <c r="D95" s="158"/>
      <c r="E95" s="158"/>
      <c r="F95" s="158"/>
      <c r="G95" s="159"/>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row>
    <row r="96" spans="1:81">
      <c r="A96" s="158"/>
      <c r="B96" s="158"/>
      <c r="C96" s="158"/>
      <c r="D96" s="158"/>
      <c r="E96" s="158"/>
      <c r="F96" s="158"/>
      <c r="G96" s="159"/>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row>
    <row r="97" spans="1:81">
      <c r="A97" s="158"/>
      <c r="B97" s="158"/>
      <c r="C97" s="158"/>
      <c r="D97" s="158"/>
      <c r="E97" s="158"/>
      <c r="F97" s="158"/>
      <c r="G97" s="159"/>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row>
    <row r="98" spans="1:81">
      <c r="A98" s="158"/>
      <c r="B98" s="158"/>
      <c r="C98" s="158"/>
      <c r="D98" s="158"/>
      <c r="E98" s="158"/>
      <c r="F98" s="158"/>
      <c r="G98" s="159"/>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row>
    <row r="99" spans="1:81">
      <c r="A99" s="158"/>
      <c r="B99" s="158"/>
      <c r="C99" s="158"/>
      <c r="D99" s="158"/>
      <c r="E99" s="158"/>
      <c r="F99" s="158"/>
      <c r="G99" s="159"/>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row>
    <row r="100" spans="1:81">
      <c r="A100" s="158"/>
      <c r="B100" s="158"/>
      <c r="C100" s="158"/>
      <c r="D100" s="158"/>
      <c r="E100" s="158"/>
      <c r="F100" s="158"/>
      <c r="G100" s="159"/>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row>
    <row r="101" spans="1:81">
      <c r="A101" s="158"/>
      <c r="B101" s="158"/>
      <c r="C101" s="158"/>
      <c r="D101" s="158"/>
      <c r="E101" s="158"/>
      <c r="F101" s="158"/>
      <c r="G101" s="159"/>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row>
    <row r="102" spans="1:81">
      <c r="A102" s="158"/>
      <c r="B102" s="158"/>
      <c r="C102" s="158"/>
      <c r="D102" s="158"/>
      <c r="E102" s="158"/>
      <c r="F102" s="158"/>
      <c r="G102" s="159"/>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row>
    <row r="103" spans="1:81">
      <c r="A103" s="158"/>
      <c r="B103" s="158"/>
      <c r="C103" s="158"/>
      <c r="D103" s="158"/>
      <c r="E103" s="158"/>
      <c r="F103" s="158"/>
      <c r="G103" s="159"/>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row>
    <row r="104" spans="1:81">
      <c r="A104" s="158"/>
      <c r="B104" s="158"/>
      <c r="C104" s="158"/>
      <c r="D104" s="158"/>
      <c r="E104" s="158"/>
      <c r="F104" s="158"/>
      <c r="G104" s="159"/>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row>
    <row r="105" spans="1:81">
      <c r="A105" s="158"/>
      <c r="B105" s="158"/>
      <c r="C105" s="158"/>
      <c r="D105" s="158"/>
      <c r="E105" s="158"/>
      <c r="F105" s="158"/>
      <c r="G105" s="159"/>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row>
    <row r="106" spans="1:81">
      <c r="A106" s="158"/>
      <c r="B106" s="158"/>
      <c r="C106" s="158"/>
      <c r="D106" s="158"/>
      <c r="E106" s="158"/>
      <c r="F106" s="158"/>
      <c r="G106" s="159"/>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row>
    <row r="107" spans="1:81">
      <c r="A107" s="158"/>
      <c r="B107" s="158"/>
      <c r="C107" s="158"/>
      <c r="D107" s="158"/>
      <c r="E107" s="158"/>
      <c r="F107" s="158"/>
      <c r="G107" s="159"/>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row>
    <row r="108" spans="1:81">
      <c r="A108" s="158"/>
      <c r="B108" s="158"/>
      <c r="C108" s="158"/>
      <c r="D108" s="158"/>
      <c r="E108" s="158"/>
      <c r="F108" s="158"/>
      <c r="G108" s="159"/>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row>
    <row r="109" spans="1:81">
      <c r="A109" s="158"/>
      <c r="B109" s="158"/>
      <c r="C109" s="158"/>
      <c r="D109" s="158"/>
      <c r="E109" s="158"/>
      <c r="F109" s="158"/>
      <c r="G109" s="159"/>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row>
    <row r="110" spans="1:81">
      <c r="A110" s="158"/>
      <c r="B110" s="158"/>
      <c r="C110" s="158"/>
      <c r="D110" s="158"/>
      <c r="E110" s="158"/>
      <c r="F110" s="158"/>
      <c r="G110" s="159"/>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row>
    <row r="111" spans="1:81">
      <c r="A111" s="158"/>
      <c r="B111" s="158"/>
      <c r="C111" s="158"/>
      <c r="D111" s="158"/>
      <c r="E111" s="158"/>
      <c r="F111" s="158"/>
      <c r="G111" s="159"/>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row>
    <row r="112" spans="1:81">
      <c r="A112" s="158"/>
      <c r="B112" s="158"/>
      <c r="C112" s="158"/>
      <c r="D112" s="158"/>
      <c r="E112" s="158"/>
      <c r="F112" s="158"/>
      <c r="G112" s="159"/>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row>
    <row r="113" spans="1:81">
      <c r="A113" s="158"/>
      <c r="B113" s="158"/>
      <c r="C113" s="158"/>
      <c r="D113" s="158"/>
      <c r="E113" s="158"/>
      <c r="F113" s="158"/>
      <c r="G113" s="159"/>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row>
    <row r="114" spans="1:81">
      <c r="A114" s="158"/>
      <c r="B114" s="158"/>
      <c r="C114" s="158"/>
      <c r="D114" s="158"/>
      <c r="E114" s="158"/>
      <c r="F114" s="158"/>
      <c r="G114" s="159"/>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row>
    <row r="115" spans="1:81">
      <c r="A115" s="158"/>
      <c r="B115" s="158"/>
      <c r="C115" s="158"/>
      <c r="D115" s="158"/>
      <c r="E115" s="158"/>
      <c r="F115" s="158"/>
      <c r="G115" s="159"/>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row>
    <row r="116" spans="1:81">
      <c r="A116" s="158"/>
      <c r="B116" s="158"/>
      <c r="C116" s="158"/>
      <c r="D116" s="158"/>
      <c r="E116" s="158"/>
      <c r="F116" s="158"/>
      <c r="G116" s="159"/>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row>
    <row r="117" spans="1:81">
      <c r="A117" s="158"/>
      <c r="B117" s="158"/>
      <c r="C117" s="158"/>
      <c r="D117" s="158"/>
      <c r="E117" s="158"/>
      <c r="F117" s="158"/>
      <c r="G117" s="159"/>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row>
    <row r="118" spans="1:81">
      <c r="A118" s="158"/>
      <c r="B118" s="158"/>
      <c r="C118" s="158"/>
      <c r="D118" s="158"/>
      <c r="E118" s="158"/>
      <c r="F118" s="158"/>
      <c r="G118" s="159"/>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row>
    <row r="119" spans="1:81">
      <c r="A119" s="158"/>
      <c r="B119" s="158"/>
      <c r="C119" s="158"/>
      <c r="D119" s="158"/>
      <c r="E119" s="158"/>
      <c r="F119" s="158"/>
      <c r="G119" s="159"/>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row>
    <row r="120" spans="1:81">
      <c r="A120" s="158"/>
      <c r="B120" s="158"/>
      <c r="C120" s="158"/>
      <c r="D120" s="158"/>
      <c r="E120" s="158"/>
      <c r="F120" s="158"/>
      <c r="G120" s="159"/>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row>
    <row r="121" spans="1:81">
      <c r="A121" s="158"/>
      <c r="B121" s="158"/>
      <c r="C121" s="158"/>
      <c r="D121" s="158"/>
      <c r="E121" s="158"/>
      <c r="F121" s="158"/>
      <c r="G121" s="159"/>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row>
    <row r="122" spans="1:81">
      <c r="A122" s="158"/>
      <c r="B122" s="158"/>
      <c r="C122" s="158"/>
      <c r="D122" s="158"/>
      <c r="E122" s="158"/>
      <c r="F122" s="158"/>
      <c r="G122" s="159"/>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row>
    <row r="123" spans="1:81">
      <c r="A123" s="158"/>
      <c r="B123" s="158"/>
      <c r="C123" s="158"/>
      <c r="D123" s="158"/>
      <c r="E123" s="158"/>
      <c r="F123" s="158"/>
      <c r="G123" s="159"/>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row>
    <row r="124" spans="1:81">
      <c r="A124" s="158"/>
      <c r="B124" s="158"/>
      <c r="C124" s="158"/>
      <c r="D124" s="158"/>
      <c r="E124" s="158"/>
      <c r="F124" s="158"/>
      <c r="G124" s="159"/>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row>
    <row r="125" spans="1:81">
      <c r="A125" s="158"/>
      <c r="B125" s="158"/>
      <c r="C125" s="158"/>
      <c r="D125" s="158"/>
      <c r="E125" s="158"/>
      <c r="F125" s="158"/>
      <c r="G125" s="159"/>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row>
    <row r="126" spans="1:81">
      <c r="A126" s="158"/>
      <c r="B126" s="158"/>
      <c r="C126" s="158"/>
      <c r="D126" s="158"/>
      <c r="E126" s="158"/>
      <c r="F126" s="158"/>
      <c r="G126" s="159"/>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row>
    <row r="127" spans="1:81">
      <c r="A127" s="158"/>
      <c r="B127" s="158"/>
      <c r="C127" s="158"/>
      <c r="D127" s="158"/>
      <c r="E127" s="158"/>
      <c r="F127" s="158"/>
      <c r="G127" s="159"/>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row>
    <row r="128" spans="1:81">
      <c r="A128" s="158"/>
      <c r="B128" s="158"/>
      <c r="C128" s="158"/>
      <c r="D128" s="158"/>
      <c r="E128" s="158"/>
      <c r="F128" s="158"/>
      <c r="G128" s="159"/>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row>
    <row r="129" spans="1:81">
      <c r="A129" s="158"/>
      <c r="B129" s="158"/>
      <c r="C129" s="158"/>
      <c r="D129" s="158"/>
      <c r="E129" s="158"/>
      <c r="F129" s="158"/>
      <c r="G129" s="159"/>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row>
    <row r="130" spans="1:81">
      <c r="A130" s="158"/>
      <c r="B130" s="158"/>
      <c r="C130" s="158"/>
      <c r="D130" s="158"/>
      <c r="E130" s="158"/>
      <c r="F130" s="158"/>
      <c r="G130" s="159"/>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row>
    <row r="131" spans="1:81">
      <c r="A131" s="158"/>
      <c r="B131" s="158"/>
      <c r="C131" s="158"/>
      <c r="D131" s="158"/>
      <c r="E131" s="158"/>
      <c r="F131" s="158"/>
      <c r="G131" s="159"/>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row>
    <row r="132" spans="1:81">
      <c r="A132" s="158"/>
      <c r="B132" s="158"/>
      <c r="C132" s="158"/>
      <c r="D132" s="158"/>
      <c r="E132" s="158"/>
      <c r="F132" s="158"/>
      <c r="G132" s="159"/>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row>
    <row r="133" spans="1:81">
      <c r="A133" s="158"/>
      <c r="B133" s="158"/>
      <c r="C133" s="158"/>
      <c r="D133" s="158"/>
      <c r="E133" s="158"/>
      <c r="F133" s="158"/>
      <c r="G133" s="159"/>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row>
    <row r="134" spans="1:81">
      <c r="A134" s="158"/>
      <c r="B134" s="158"/>
      <c r="C134" s="158"/>
      <c r="D134" s="158"/>
      <c r="E134" s="158"/>
      <c r="F134" s="158"/>
      <c r="G134" s="159"/>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row>
    <row r="135" spans="1:81">
      <c r="A135" s="158"/>
      <c r="B135" s="158"/>
      <c r="C135" s="158"/>
      <c r="D135" s="158"/>
      <c r="E135" s="158"/>
      <c r="F135" s="158"/>
      <c r="G135" s="159"/>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row>
    <row r="136" spans="1:81">
      <c r="A136" s="158"/>
      <c r="B136" s="158"/>
      <c r="C136" s="158"/>
      <c r="D136" s="158"/>
      <c r="E136" s="158"/>
      <c r="F136" s="158"/>
      <c r="G136" s="159"/>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row>
    <row r="137" spans="1:81">
      <c r="A137" s="158"/>
      <c r="B137" s="158"/>
      <c r="C137" s="158"/>
      <c r="D137" s="158"/>
      <c r="E137" s="158"/>
      <c r="F137" s="158"/>
      <c r="G137" s="159"/>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row>
    <row r="138" spans="1:81">
      <c r="A138" s="158"/>
      <c r="B138" s="158"/>
      <c r="C138" s="158"/>
      <c r="D138" s="158"/>
      <c r="E138" s="158"/>
      <c r="F138" s="158"/>
      <c r="G138" s="159"/>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row>
    <row r="139" spans="1:81">
      <c r="A139" s="158"/>
      <c r="B139" s="158"/>
      <c r="C139" s="158"/>
      <c r="D139" s="158"/>
      <c r="E139" s="158"/>
      <c r="F139" s="158"/>
      <c r="G139" s="159"/>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row>
    <row r="140" spans="1:81">
      <c r="A140" s="158"/>
      <c r="B140" s="158"/>
      <c r="C140" s="158"/>
      <c r="D140" s="158"/>
      <c r="E140" s="158"/>
      <c r="F140" s="158"/>
      <c r="G140" s="159"/>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row>
    <row r="141" spans="1:81">
      <c r="A141" s="158"/>
      <c r="B141" s="158"/>
      <c r="C141" s="158"/>
      <c r="D141" s="158"/>
      <c r="E141" s="158"/>
      <c r="F141" s="158"/>
      <c r="G141" s="159"/>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row>
    <row r="142" spans="1:81">
      <c r="A142" s="158"/>
      <c r="B142" s="158"/>
      <c r="C142" s="158"/>
      <c r="D142" s="158"/>
      <c r="E142" s="158"/>
      <c r="F142" s="158"/>
      <c r="G142" s="159"/>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row>
    <row r="143" spans="1:81">
      <c r="A143" s="158"/>
      <c r="B143" s="158"/>
      <c r="C143" s="158"/>
      <c r="D143" s="158"/>
      <c r="E143" s="158"/>
      <c r="F143" s="158"/>
      <c r="G143" s="159"/>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row>
    <row r="144" spans="1:81">
      <c r="A144" s="158"/>
      <c r="B144" s="158"/>
      <c r="C144" s="158"/>
      <c r="D144" s="158"/>
      <c r="E144" s="158"/>
      <c r="F144" s="158"/>
      <c r="G144" s="159"/>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row>
    <row r="145" spans="1:81">
      <c r="A145" s="158"/>
      <c r="B145" s="158"/>
      <c r="C145" s="158"/>
      <c r="D145" s="158"/>
      <c r="E145" s="158"/>
      <c r="F145" s="158"/>
      <c r="G145" s="159"/>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row>
    <row r="146" spans="1:81">
      <c r="A146" s="158"/>
      <c r="B146" s="158"/>
      <c r="C146" s="158"/>
      <c r="D146" s="158"/>
      <c r="E146" s="158"/>
      <c r="F146" s="158"/>
      <c r="G146" s="159"/>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row>
    <row r="147" spans="1:81">
      <c r="A147" s="158"/>
      <c r="B147" s="158"/>
      <c r="C147" s="158"/>
      <c r="D147" s="158"/>
      <c r="E147" s="158"/>
      <c r="F147" s="158"/>
      <c r="G147" s="159"/>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row>
    <row r="148" spans="1:81">
      <c r="A148" s="158"/>
      <c r="B148" s="158"/>
      <c r="C148" s="158"/>
      <c r="D148" s="158"/>
      <c r="E148" s="158"/>
      <c r="F148" s="158"/>
      <c r="G148" s="159"/>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row>
    <row r="149" spans="1:81">
      <c r="A149" s="158"/>
      <c r="B149" s="158"/>
      <c r="C149" s="158"/>
      <c r="D149" s="158"/>
      <c r="E149" s="158"/>
      <c r="F149" s="158"/>
      <c r="G149" s="159"/>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row>
    <row r="150" spans="1:81">
      <c r="A150" s="158"/>
      <c r="B150" s="158"/>
      <c r="C150" s="158"/>
      <c r="D150" s="158"/>
      <c r="E150" s="158"/>
      <c r="F150" s="158"/>
      <c r="G150" s="159"/>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row>
    <row r="151" spans="1:81">
      <c r="A151" s="158"/>
      <c r="B151" s="158"/>
      <c r="C151" s="158"/>
      <c r="D151" s="158"/>
      <c r="E151" s="158"/>
      <c r="F151" s="158"/>
      <c r="G151" s="159"/>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row>
    <row r="152" spans="1:81">
      <c r="A152" s="158"/>
      <c r="B152" s="158"/>
      <c r="C152" s="158"/>
      <c r="D152" s="158"/>
      <c r="E152" s="158"/>
      <c r="F152" s="158"/>
      <c r="G152" s="159"/>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row>
    <row r="153" spans="1:81">
      <c r="A153" s="158"/>
      <c r="B153" s="158"/>
      <c r="C153" s="158"/>
      <c r="D153" s="158"/>
      <c r="E153" s="158"/>
      <c r="F153" s="158"/>
      <c r="G153" s="159"/>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row>
    <row r="154" spans="1:81">
      <c r="A154" s="158"/>
      <c r="B154" s="158"/>
      <c r="C154" s="158"/>
      <c r="D154" s="158"/>
      <c r="E154" s="158"/>
      <c r="F154" s="158"/>
      <c r="G154" s="159"/>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row>
    <row r="155" spans="1:81">
      <c r="A155" s="158"/>
      <c r="B155" s="158"/>
      <c r="C155" s="158"/>
      <c r="D155" s="158"/>
      <c r="E155" s="158"/>
      <c r="F155" s="158"/>
      <c r="G155" s="159"/>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row>
    <row r="156" spans="1:81">
      <c r="A156" s="158"/>
      <c r="B156" s="158"/>
      <c r="C156" s="158"/>
      <c r="D156" s="158"/>
      <c r="E156" s="158"/>
      <c r="F156" s="158"/>
      <c r="G156" s="15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row>
    <row r="157" spans="1:81">
      <c r="A157" s="158"/>
      <c r="B157" s="158"/>
      <c r="C157" s="158"/>
      <c r="D157" s="158"/>
      <c r="E157" s="158"/>
      <c r="F157" s="158"/>
      <c r="G157" s="159"/>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row>
    <row r="158" spans="1:81">
      <c r="A158" s="158"/>
      <c r="B158" s="158"/>
      <c r="C158" s="158"/>
      <c r="D158" s="158"/>
      <c r="E158" s="158"/>
      <c r="F158" s="158"/>
      <c r="G158" s="159"/>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row>
    <row r="159" spans="1:81">
      <c r="A159" s="158"/>
      <c r="B159" s="158"/>
      <c r="C159" s="158"/>
      <c r="D159" s="158"/>
      <c r="E159" s="158"/>
      <c r="F159" s="158"/>
      <c r="G159" s="159"/>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row>
    <row r="160" spans="1:81">
      <c r="A160" s="158"/>
      <c r="B160" s="158"/>
      <c r="C160" s="158"/>
      <c r="D160" s="158"/>
      <c r="E160" s="158"/>
      <c r="F160" s="158"/>
      <c r="G160" s="159"/>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row>
    <row r="161" spans="1:81">
      <c r="A161" s="158"/>
      <c r="B161" s="158"/>
      <c r="C161" s="158"/>
      <c r="D161" s="158"/>
      <c r="E161" s="158"/>
      <c r="F161" s="158"/>
      <c r="G161" s="159"/>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row>
    <row r="162" spans="1:81">
      <c r="A162" s="158"/>
      <c r="B162" s="158"/>
      <c r="C162" s="158"/>
      <c r="D162" s="158"/>
      <c r="E162" s="158"/>
      <c r="F162" s="158"/>
      <c r="G162" s="159"/>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row>
    <row r="163" spans="1:81">
      <c r="A163" s="158"/>
      <c r="B163" s="158"/>
      <c r="C163" s="158"/>
      <c r="D163" s="158"/>
      <c r="E163" s="158"/>
      <c r="F163" s="158"/>
      <c r="G163" s="159"/>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row>
    <row r="164" spans="1:81">
      <c r="A164" s="158"/>
      <c r="B164" s="158"/>
      <c r="C164" s="158"/>
      <c r="D164" s="158"/>
      <c r="E164" s="158"/>
      <c r="F164" s="158"/>
      <c r="G164" s="159"/>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row>
    <row r="165" spans="1:81">
      <c r="A165" s="158"/>
      <c r="B165" s="158"/>
      <c r="C165" s="158"/>
      <c r="D165" s="158"/>
      <c r="E165" s="158"/>
      <c r="F165" s="158"/>
      <c r="G165" s="159"/>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row>
    <row r="166" spans="1:81">
      <c r="A166" s="158"/>
      <c r="B166" s="158"/>
      <c r="C166" s="158"/>
      <c r="D166" s="158"/>
      <c r="E166" s="158"/>
      <c r="F166" s="158"/>
      <c r="G166" s="159"/>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row>
    <row r="167" spans="1:81">
      <c r="A167" s="158"/>
      <c r="B167" s="158"/>
      <c r="C167" s="158"/>
      <c r="D167" s="158"/>
      <c r="E167" s="158"/>
      <c r="F167" s="158"/>
      <c r="G167" s="159"/>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row>
    <row r="168" spans="1:81">
      <c r="A168" s="158"/>
      <c r="B168" s="158"/>
      <c r="C168" s="158"/>
      <c r="D168" s="158"/>
      <c r="E168" s="158"/>
      <c r="F168" s="158"/>
      <c r="G168" s="159"/>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row>
    <row r="169" spans="1:81">
      <c r="A169" s="158"/>
      <c r="B169" s="158"/>
      <c r="C169" s="158"/>
      <c r="D169" s="158"/>
      <c r="E169" s="158"/>
      <c r="F169" s="158"/>
      <c r="G169" s="159"/>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row>
    <row r="170" spans="1:81">
      <c r="A170" s="158"/>
      <c r="B170" s="158"/>
      <c r="C170" s="158"/>
      <c r="D170" s="158"/>
      <c r="E170" s="158"/>
      <c r="F170" s="158"/>
      <c r="G170" s="159"/>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row>
    <row r="171" spans="1:81">
      <c r="A171" s="158"/>
      <c r="B171" s="158"/>
      <c r="C171" s="158"/>
      <c r="D171" s="158"/>
      <c r="E171" s="158"/>
      <c r="F171" s="158"/>
      <c r="G171" s="159"/>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row>
    <row r="172" spans="1:81">
      <c r="A172" s="158"/>
      <c r="B172" s="158"/>
      <c r="C172" s="158"/>
      <c r="D172" s="158"/>
      <c r="E172" s="158"/>
      <c r="F172" s="158"/>
      <c r="G172" s="159"/>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row>
    <row r="173" spans="1:81">
      <c r="A173" s="158"/>
      <c r="B173" s="158"/>
      <c r="C173" s="158"/>
      <c r="D173" s="158"/>
      <c r="E173" s="158"/>
      <c r="F173" s="158"/>
      <c r="G173" s="159"/>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row>
    <row r="174" spans="1:81">
      <c r="A174" s="158"/>
      <c r="B174" s="158"/>
      <c r="C174" s="158"/>
      <c r="D174" s="158"/>
      <c r="E174" s="158"/>
      <c r="F174" s="158"/>
      <c r="G174" s="159"/>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row>
    <row r="175" spans="1:81">
      <c r="A175" s="158"/>
      <c r="B175" s="158"/>
      <c r="C175" s="158"/>
      <c r="D175" s="158"/>
      <c r="E175" s="158"/>
      <c r="F175" s="158"/>
      <c r="G175" s="159"/>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row>
    <row r="176" spans="1:81">
      <c r="A176" s="158"/>
      <c r="B176" s="158"/>
      <c r="C176" s="158"/>
      <c r="D176" s="158"/>
      <c r="E176" s="158"/>
      <c r="F176" s="158"/>
      <c r="G176" s="159"/>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row>
    <row r="177" spans="1:81">
      <c r="A177" s="158"/>
      <c r="B177" s="158"/>
      <c r="C177" s="158"/>
      <c r="D177" s="158"/>
      <c r="E177" s="158"/>
      <c r="F177" s="158"/>
      <c r="G177" s="159"/>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row>
    <row r="178" spans="1:81">
      <c r="A178" s="158"/>
      <c r="B178" s="158"/>
      <c r="C178" s="158"/>
      <c r="D178" s="158"/>
      <c r="E178" s="158"/>
      <c r="F178" s="158"/>
      <c r="G178" s="159"/>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row>
    <row r="179" spans="1:81">
      <c r="A179" s="158"/>
      <c r="B179" s="158"/>
      <c r="C179" s="158"/>
      <c r="D179" s="158"/>
      <c r="E179" s="158"/>
      <c r="F179" s="158"/>
      <c r="G179" s="159"/>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row>
    <row r="180" spans="1:81">
      <c r="A180" s="158"/>
      <c r="B180" s="158"/>
      <c r="C180" s="158"/>
      <c r="D180" s="158"/>
      <c r="E180" s="158"/>
      <c r="F180" s="158"/>
      <c r="G180" s="159"/>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row>
    <row r="181" spans="1:81">
      <c r="A181" s="158"/>
      <c r="B181" s="158"/>
      <c r="C181" s="158"/>
      <c r="D181" s="158"/>
      <c r="E181" s="158"/>
      <c r="F181" s="158"/>
      <c r="G181" s="159"/>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row>
    <row r="182" spans="1:81">
      <c r="A182" s="158"/>
      <c r="B182" s="158"/>
      <c r="C182" s="158"/>
      <c r="D182" s="158"/>
      <c r="E182" s="158"/>
      <c r="F182" s="158"/>
      <c r="G182" s="159"/>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row>
    <row r="183" spans="1:81">
      <c r="A183" s="158"/>
      <c r="B183" s="158"/>
      <c r="C183" s="158"/>
      <c r="D183" s="158"/>
      <c r="E183" s="158"/>
      <c r="F183" s="158"/>
      <c r="G183" s="159"/>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58"/>
      <c r="BT183" s="158"/>
      <c r="BU183" s="158"/>
      <c r="BV183" s="158"/>
      <c r="BW183" s="158"/>
      <c r="BX183" s="158"/>
      <c r="BY183" s="158"/>
      <c r="BZ183" s="158"/>
      <c r="CA183" s="158"/>
      <c r="CB183" s="158"/>
      <c r="CC183" s="158"/>
    </row>
    <row r="184" spans="1:81">
      <c r="A184" s="158"/>
      <c r="B184" s="158"/>
      <c r="C184" s="158"/>
      <c r="D184" s="158"/>
      <c r="E184" s="158"/>
      <c r="F184" s="158"/>
      <c r="G184" s="159"/>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row>
    <row r="185" spans="1:81">
      <c r="A185" s="158"/>
      <c r="B185" s="158"/>
      <c r="C185" s="158"/>
      <c r="D185" s="158"/>
      <c r="E185" s="158"/>
      <c r="F185" s="158"/>
      <c r="G185" s="159"/>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row>
    <row r="186" spans="1:81">
      <c r="A186" s="158"/>
      <c r="B186" s="158"/>
      <c r="C186" s="158"/>
      <c r="D186" s="158"/>
      <c r="E186" s="158"/>
      <c r="F186" s="158"/>
      <c r="G186" s="159"/>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row>
    <row r="187" spans="1:81">
      <c r="A187" s="158"/>
      <c r="B187" s="158"/>
      <c r="C187" s="158"/>
      <c r="D187" s="158"/>
      <c r="E187" s="158"/>
      <c r="F187" s="158"/>
      <c r="G187" s="159"/>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row>
    <row r="188" spans="1:81">
      <c r="A188" s="158"/>
      <c r="B188" s="158"/>
      <c r="C188" s="158"/>
      <c r="D188" s="158"/>
      <c r="E188" s="158"/>
      <c r="F188" s="158"/>
      <c r="G188" s="159"/>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row>
    <row r="189" spans="1:81">
      <c r="A189" s="158"/>
      <c r="B189" s="158"/>
      <c r="C189" s="158"/>
      <c r="D189" s="158"/>
      <c r="E189" s="158"/>
      <c r="F189" s="158"/>
      <c r="G189" s="159"/>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row>
    <row r="190" spans="1:81">
      <c r="A190" s="158"/>
      <c r="B190" s="158"/>
      <c r="C190" s="158"/>
      <c r="D190" s="158"/>
      <c r="E190" s="158"/>
      <c r="F190" s="158"/>
      <c r="G190" s="159"/>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row>
    <row r="191" spans="1:81">
      <c r="A191" s="158"/>
      <c r="B191" s="158"/>
      <c r="C191" s="158"/>
      <c r="D191" s="158"/>
      <c r="E191" s="158"/>
      <c r="F191" s="158"/>
      <c r="G191" s="159"/>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row>
    <row r="192" spans="1:81">
      <c r="A192" s="158"/>
      <c r="B192" s="158"/>
      <c r="C192" s="158"/>
      <c r="D192" s="158"/>
      <c r="E192" s="158"/>
      <c r="F192" s="158"/>
      <c r="G192" s="159"/>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58"/>
      <c r="BT192" s="158"/>
      <c r="BU192" s="158"/>
      <c r="BV192" s="158"/>
      <c r="BW192" s="158"/>
      <c r="BX192" s="158"/>
      <c r="BY192" s="158"/>
      <c r="BZ192" s="158"/>
      <c r="CA192" s="158"/>
      <c r="CB192" s="158"/>
      <c r="CC192" s="158"/>
    </row>
    <row r="193" spans="1:81">
      <c r="A193" s="158"/>
      <c r="B193" s="158"/>
      <c r="C193" s="158"/>
      <c r="D193" s="158"/>
      <c r="E193" s="158"/>
      <c r="F193" s="158"/>
      <c r="G193" s="159"/>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58"/>
      <c r="BT193" s="158"/>
      <c r="BU193" s="158"/>
      <c r="BV193" s="158"/>
      <c r="BW193" s="158"/>
      <c r="BX193" s="158"/>
      <c r="BY193" s="158"/>
      <c r="BZ193" s="158"/>
      <c r="CA193" s="158"/>
      <c r="CB193" s="158"/>
      <c r="CC193" s="158"/>
    </row>
    <row r="194" spans="1:81">
      <c r="A194" s="158"/>
      <c r="B194" s="158"/>
      <c r="C194" s="158"/>
      <c r="D194" s="158"/>
      <c r="E194" s="158"/>
      <c r="F194" s="158"/>
      <c r="G194" s="159"/>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c r="BI194" s="158"/>
      <c r="BJ194" s="158"/>
      <c r="BK194" s="158"/>
      <c r="BL194" s="158"/>
      <c r="BM194" s="158"/>
      <c r="BN194" s="158"/>
      <c r="BO194" s="158"/>
      <c r="BP194" s="158"/>
      <c r="BQ194" s="158"/>
      <c r="BR194" s="158"/>
      <c r="BS194" s="158"/>
      <c r="BT194" s="158"/>
      <c r="BU194" s="158"/>
      <c r="BV194" s="158"/>
      <c r="BW194" s="158"/>
      <c r="BX194" s="158"/>
      <c r="BY194" s="158"/>
      <c r="BZ194" s="158"/>
      <c r="CA194" s="158"/>
      <c r="CB194" s="158"/>
      <c r="CC194" s="158"/>
    </row>
    <row r="195" spans="1:81">
      <c r="A195" s="158"/>
      <c r="B195" s="158"/>
      <c r="C195" s="158"/>
      <c r="D195" s="158"/>
      <c r="E195" s="158"/>
      <c r="F195" s="158"/>
      <c r="G195" s="159"/>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c r="BI195" s="158"/>
      <c r="BJ195" s="158"/>
      <c r="BK195" s="158"/>
      <c r="BL195" s="158"/>
      <c r="BM195" s="158"/>
      <c r="BN195" s="158"/>
      <c r="BO195" s="158"/>
      <c r="BP195" s="158"/>
      <c r="BQ195" s="158"/>
      <c r="BR195" s="158"/>
      <c r="BS195" s="158"/>
      <c r="BT195" s="158"/>
      <c r="BU195" s="158"/>
      <c r="BV195" s="158"/>
      <c r="BW195" s="158"/>
      <c r="BX195" s="158"/>
      <c r="BY195" s="158"/>
      <c r="BZ195" s="158"/>
      <c r="CA195" s="158"/>
      <c r="CB195" s="158"/>
      <c r="CC195" s="158"/>
    </row>
    <row r="196" spans="1:81">
      <c r="A196" s="158"/>
      <c r="B196" s="158"/>
      <c r="C196" s="158"/>
      <c r="D196" s="158"/>
      <c r="E196" s="158"/>
      <c r="F196" s="158"/>
      <c r="G196" s="159"/>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c r="BI196" s="158"/>
      <c r="BJ196" s="158"/>
      <c r="BK196" s="158"/>
      <c r="BL196" s="158"/>
      <c r="BM196" s="158"/>
      <c r="BN196" s="158"/>
      <c r="BO196" s="158"/>
      <c r="BP196" s="158"/>
      <c r="BQ196" s="158"/>
      <c r="BR196" s="158"/>
      <c r="BS196" s="158"/>
      <c r="BT196" s="158"/>
      <c r="BU196" s="158"/>
      <c r="BV196" s="158"/>
      <c r="BW196" s="158"/>
      <c r="BX196" s="158"/>
      <c r="BY196" s="158"/>
      <c r="BZ196" s="158"/>
      <c r="CA196" s="158"/>
      <c r="CB196" s="158"/>
      <c r="CC196" s="158"/>
    </row>
    <row r="197" spans="1:81">
      <c r="A197" s="158"/>
      <c r="B197" s="158"/>
      <c r="C197" s="158"/>
      <c r="D197" s="158"/>
      <c r="E197" s="158"/>
      <c r="F197" s="158"/>
      <c r="G197" s="159"/>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8"/>
      <c r="BP197" s="158"/>
      <c r="BQ197" s="158"/>
      <c r="BR197" s="158"/>
      <c r="BS197" s="158"/>
      <c r="BT197" s="158"/>
      <c r="BU197" s="158"/>
      <c r="BV197" s="158"/>
      <c r="BW197" s="158"/>
      <c r="BX197" s="158"/>
      <c r="BY197" s="158"/>
      <c r="BZ197" s="158"/>
      <c r="CA197" s="158"/>
      <c r="CB197" s="158"/>
      <c r="CC197" s="158"/>
    </row>
    <row r="198" spans="1:81">
      <c r="A198" s="158"/>
      <c r="B198" s="158"/>
      <c r="C198" s="158"/>
      <c r="D198" s="158"/>
      <c r="E198" s="158"/>
      <c r="F198" s="158"/>
      <c r="G198" s="159"/>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8"/>
      <c r="BQ198" s="158"/>
      <c r="BR198" s="158"/>
      <c r="BS198" s="158"/>
      <c r="BT198" s="158"/>
      <c r="BU198" s="158"/>
      <c r="BV198" s="158"/>
      <c r="BW198" s="158"/>
      <c r="BX198" s="158"/>
      <c r="BY198" s="158"/>
      <c r="BZ198" s="158"/>
      <c r="CA198" s="158"/>
      <c r="CB198" s="158"/>
      <c r="CC198" s="158"/>
    </row>
    <row r="199" spans="1:81">
      <c r="A199" s="158"/>
      <c r="B199" s="158"/>
      <c r="C199" s="158"/>
      <c r="D199" s="158"/>
      <c r="E199" s="158"/>
      <c r="F199" s="158"/>
      <c r="G199" s="159"/>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c r="BI199" s="158"/>
      <c r="BJ199" s="158"/>
      <c r="BK199" s="158"/>
      <c r="BL199" s="158"/>
      <c r="BM199" s="158"/>
      <c r="BN199" s="158"/>
      <c r="BO199" s="158"/>
      <c r="BP199" s="158"/>
      <c r="BQ199" s="158"/>
      <c r="BR199" s="158"/>
      <c r="BS199" s="158"/>
      <c r="BT199" s="158"/>
      <c r="BU199" s="158"/>
      <c r="BV199" s="158"/>
      <c r="BW199" s="158"/>
      <c r="BX199" s="158"/>
      <c r="BY199" s="158"/>
      <c r="BZ199" s="158"/>
      <c r="CA199" s="158"/>
      <c r="CB199" s="158"/>
      <c r="CC199" s="158"/>
    </row>
    <row r="200" spans="1:81">
      <c r="A200" s="158"/>
      <c r="B200" s="158"/>
      <c r="C200" s="158"/>
      <c r="D200" s="158"/>
      <c r="E200" s="158"/>
      <c r="F200" s="158"/>
      <c r="G200" s="159"/>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58"/>
      <c r="BT200" s="158"/>
      <c r="BU200" s="158"/>
      <c r="BV200" s="158"/>
      <c r="BW200" s="158"/>
      <c r="BX200" s="158"/>
      <c r="BY200" s="158"/>
      <c r="BZ200" s="158"/>
      <c r="CA200" s="158"/>
      <c r="CB200" s="158"/>
      <c r="CC200" s="158"/>
    </row>
    <row r="201" spans="1:81">
      <c r="A201" s="158"/>
      <c r="B201" s="158"/>
      <c r="C201" s="158"/>
      <c r="D201" s="158"/>
      <c r="E201" s="158"/>
      <c r="F201" s="158"/>
      <c r="G201" s="159"/>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58"/>
      <c r="BT201" s="158"/>
      <c r="BU201" s="158"/>
      <c r="BV201" s="158"/>
      <c r="BW201" s="158"/>
      <c r="BX201" s="158"/>
      <c r="BY201" s="158"/>
      <c r="BZ201" s="158"/>
      <c r="CA201" s="158"/>
      <c r="CB201" s="158"/>
      <c r="CC201" s="158"/>
    </row>
    <row r="202" spans="1:81">
      <c r="A202" s="158"/>
      <c r="B202" s="158"/>
      <c r="C202" s="158"/>
      <c r="D202" s="158"/>
      <c r="E202" s="158"/>
      <c r="F202" s="158"/>
      <c r="G202" s="159"/>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c r="BI202" s="158"/>
      <c r="BJ202" s="158"/>
      <c r="BK202" s="158"/>
      <c r="BL202" s="158"/>
      <c r="BM202" s="158"/>
      <c r="BN202" s="158"/>
      <c r="BO202" s="158"/>
      <c r="BP202" s="158"/>
      <c r="BQ202" s="158"/>
      <c r="BR202" s="158"/>
      <c r="BS202" s="158"/>
      <c r="BT202" s="158"/>
      <c r="BU202" s="158"/>
      <c r="BV202" s="158"/>
      <c r="BW202" s="158"/>
      <c r="BX202" s="158"/>
      <c r="BY202" s="158"/>
      <c r="BZ202" s="158"/>
      <c r="CA202" s="158"/>
      <c r="CB202" s="158"/>
      <c r="CC202" s="158"/>
    </row>
    <row r="203" spans="1:81">
      <c r="A203" s="158"/>
      <c r="B203" s="158"/>
      <c r="C203" s="158"/>
      <c r="D203" s="158"/>
      <c r="E203" s="158"/>
      <c r="F203" s="158"/>
      <c r="G203" s="159"/>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8"/>
      <c r="BQ203" s="158"/>
      <c r="BR203" s="158"/>
      <c r="BS203" s="158"/>
      <c r="BT203" s="158"/>
      <c r="BU203" s="158"/>
      <c r="BV203" s="158"/>
      <c r="BW203" s="158"/>
      <c r="BX203" s="158"/>
      <c r="BY203" s="158"/>
      <c r="BZ203" s="158"/>
      <c r="CA203" s="158"/>
      <c r="CB203" s="158"/>
      <c r="CC203" s="158"/>
    </row>
    <row r="204" spans="1:81">
      <c r="A204" s="158"/>
      <c r="B204" s="158"/>
      <c r="C204" s="158"/>
      <c r="D204" s="158"/>
      <c r="E204" s="158"/>
      <c r="F204" s="158"/>
      <c r="G204" s="159"/>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c r="CA204" s="158"/>
      <c r="CB204" s="158"/>
      <c r="CC204" s="158"/>
    </row>
    <row r="205" spans="1:81">
      <c r="A205" s="158"/>
      <c r="B205" s="158"/>
      <c r="C205" s="158"/>
      <c r="D205" s="158"/>
      <c r="E205" s="158"/>
      <c r="F205" s="158"/>
      <c r="G205" s="159"/>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c r="CA205" s="158"/>
      <c r="CB205" s="158"/>
      <c r="CC205" s="158"/>
    </row>
    <row r="206" spans="1:81">
      <c r="A206" s="158"/>
      <c r="B206" s="158"/>
      <c r="C206" s="158"/>
      <c r="D206" s="158"/>
      <c r="E206" s="158"/>
      <c r="F206" s="158"/>
      <c r="G206" s="159"/>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8"/>
      <c r="BQ206" s="158"/>
      <c r="BR206" s="158"/>
      <c r="BS206" s="158"/>
      <c r="BT206" s="158"/>
      <c r="BU206" s="158"/>
      <c r="BV206" s="158"/>
      <c r="BW206" s="158"/>
      <c r="BX206" s="158"/>
      <c r="BY206" s="158"/>
      <c r="BZ206" s="158"/>
      <c r="CA206" s="158"/>
      <c r="CB206" s="158"/>
      <c r="CC206" s="158"/>
    </row>
    <row r="207" spans="1:81">
      <c r="A207" s="158"/>
      <c r="B207" s="158"/>
      <c r="C207" s="158"/>
      <c r="D207" s="158"/>
      <c r="E207" s="158"/>
      <c r="F207" s="158"/>
      <c r="G207" s="159"/>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c r="BI207" s="158"/>
      <c r="BJ207" s="158"/>
      <c r="BK207" s="158"/>
      <c r="BL207" s="158"/>
      <c r="BM207" s="158"/>
      <c r="BN207" s="158"/>
      <c r="BO207" s="158"/>
      <c r="BP207" s="158"/>
      <c r="BQ207" s="158"/>
      <c r="BR207" s="158"/>
      <c r="BS207" s="158"/>
      <c r="BT207" s="158"/>
      <c r="BU207" s="158"/>
      <c r="BV207" s="158"/>
      <c r="BW207" s="158"/>
      <c r="BX207" s="158"/>
      <c r="BY207" s="158"/>
      <c r="BZ207" s="158"/>
      <c r="CA207" s="158"/>
      <c r="CB207" s="158"/>
      <c r="CC207" s="158"/>
    </row>
    <row r="208" spans="1:81">
      <c r="A208" s="158"/>
      <c r="B208" s="158"/>
      <c r="C208" s="158"/>
      <c r="D208" s="158"/>
      <c r="E208" s="158"/>
      <c r="F208" s="158"/>
      <c r="G208" s="159"/>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58"/>
      <c r="BG208" s="158"/>
      <c r="BH208" s="158"/>
      <c r="BI208" s="158"/>
      <c r="BJ208" s="158"/>
      <c r="BK208" s="158"/>
      <c r="BL208" s="158"/>
      <c r="BM208" s="158"/>
      <c r="BN208" s="158"/>
      <c r="BO208" s="158"/>
      <c r="BP208" s="158"/>
      <c r="BQ208" s="158"/>
      <c r="BR208" s="158"/>
      <c r="BS208" s="158"/>
      <c r="BT208" s="158"/>
      <c r="BU208" s="158"/>
      <c r="BV208" s="158"/>
      <c r="BW208" s="158"/>
      <c r="BX208" s="158"/>
      <c r="BY208" s="158"/>
      <c r="BZ208" s="158"/>
      <c r="CA208" s="158"/>
      <c r="CB208" s="158"/>
      <c r="CC208" s="158"/>
    </row>
    <row r="209" spans="1:81">
      <c r="A209" s="158"/>
      <c r="B209" s="158"/>
      <c r="C209" s="158"/>
      <c r="D209" s="158"/>
      <c r="E209" s="158"/>
      <c r="F209" s="158"/>
      <c r="G209" s="159"/>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8"/>
      <c r="BP209" s="158"/>
      <c r="BQ209" s="158"/>
      <c r="BR209" s="158"/>
      <c r="BS209" s="158"/>
      <c r="BT209" s="158"/>
      <c r="BU209" s="158"/>
      <c r="BV209" s="158"/>
      <c r="BW209" s="158"/>
      <c r="BX209" s="158"/>
      <c r="BY209" s="158"/>
      <c r="BZ209" s="158"/>
      <c r="CA209" s="158"/>
      <c r="CB209" s="158"/>
      <c r="CC209" s="158"/>
    </row>
    <row r="210" spans="1:81">
      <c r="A210" s="158"/>
      <c r="B210" s="158"/>
      <c r="C210" s="158"/>
      <c r="D210" s="158"/>
      <c r="E210" s="158"/>
      <c r="F210" s="158"/>
      <c r="G210" s="159"/>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58"/>
      <c r="BG210" s="158"/>
      <c r="BH210" s="158"/>
      <c r="BI210" s="158"/>
      <c r="BJ210" s="158"/>
      <c r="BK210" s="158"/>
      <c r="BL210" s="158"/>
      <c r="BM210" s="158"/>
      <c r="BN210" s="158"/>
      <c r="BO210" s="158"/>
      <c r="BP210" s="158"/>
      <c r="BQ210" s="158"/>
      <c r="BR210" s="158"/>
      <c r="BS210" s="158"/>
      <c r="BT210" s="158"/>
      <c r="BU210" s="158"/>
      <c r="BV210" s="158"/>
      <c r="BW210" s="158"/>
      <c r="BX210" s="158"/>
      <c r="BY210" s="158"/>
      <c r="BZ210" s="158"/>
      <c r="CA210" s="158"/>
      <c r="CB210" s="158"/>
      <c r="CC210" s="158"/>
    </row>
    <row r="211" spans="1:81">
      <c r="A211" s="158"/>
      <c r="B211" s="158"/>
      <c r="C211" s="158"/>
      <c r="D211" s="158"/>
      <c r="E211" s="158"/>
      <c r="F211" s="158"/>
      <c r="G211" s="159"/>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c r="BM211" s="158"/>
      <c r="BN211" s="158"/>
      <c r="BO211" s="158"/>
      <c r="BP211" s="158"/>
      <c r="BQ211" s="158"/>
      <c r="BR211" s="158"/>
      <c r="BS211" s="158"/>
      <c r="BT211" s="158"/>
      <c r="BU211" s="158"/>
      <c r="BV211" s="158"/>
      <c r="BW211" s="158"/>
      <c r="BX211" s="158"/>
      <c r="BY211" s="158"/>
      <c r="BZ211" s="158"/>
      <c r="CA211" s="158"/>
      <c r="CB211" s="158"/>
      <c r="CC211" s="158"/>
    </row>
    <row r="212" spans="1:81">
      <c r="A212" s="158"/>
      <c r="B212" s="158"/>
      <c r="C212" s="158"/>
      <c r="D212" s="158"/>
      <c r="E212" s="158"/>
      <c r="F212" s="158"/>
      <c r="G212" s="159"/>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c r="BI212" s="158"/>
      <c r="BJ212" s="158"/>
      <c r="BK212" s="158"/>
      <c r="BL212" s="158"/>
      <c r="BM212" s="158"/>
      <c r="BN212" s="158"/>
      <c r="BO212" s="158"/>
      <c r="BP212" s="158"/>
      <c r="BQ212" s="158"/>
      <c r="BR212" s="158"/>
      <c r="BS212" s="158"/>
      <c r="BT212" s="158"/>
      <c r="BU212" s="158"/>
      <c r="BV212" s="158"/>
      <c r="BW212" s="158"/>
      <c r="BX212" s="158"/>
      <c r="BY212" s="158"/>
      <c r="BZ212" s="158"/>
      <c r="CA212" s="158"/>
      <c r="CB212" s="158"/>
      <c r="CC212" s="158"/>
    </row>
    <row r="213" spans="1:81">
      <c r="A213" s="158"/>
      <c r="B213" s="158"/>
      <c r="C213" s="158"/>
      <c r="D213" s="158"/>
      <c r="E213" s="158"/>
      <c r="F213" s="158"/>
      <c r="G213" s="159"/>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8"/>
      <c r="BP213" s="158"/>
      <c r="BQ213" s="158"/>
      <c r="BR213" s="158"/>
      <c r="BS213" s="158"/>
      <c r="BT213" s="158"/>
      <c r="BU213" s="158"/>
      <c r="BV213" s="158"/>
      <c r="BW213" s="158"/>
      <c r="BX213" s="158"/>
      <c r="BY213" s="158"/>
      <c r="BZ213" s="158"/>
      <c r="CA213" s="158"/>
      <c r="CB213" s="158"/>
      <c r="CC213" s="158"/>
    </row>
    <row r="214" spans="1:81">
      <c r="A214" s="158"/>
      <c r="B214" s="158"/>
      <c r="C214" s="158"/>
      <c r="D214" s="158"/>
      <c r="E214" s="158"/>
      <c r="F214" s="158"/>
      <c r="G214" s="159"/>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c r="CA214" s="158"/>
      <c r="CB214" s="158"/>
      <c r="CC214" s="158"/>
    </row>
    <row r="215" spans="1:81">
      <c r="A215" s="158"/>
      <c r="B215" s="158"/>
      <c r="C215" s="158"/>
      <c r="D215" s="158"/>
      <c r="E215" s="158"/>
      <c r="F215" s="158"/>
      <c r="G215" s="159"/>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c r="BI215" s="158"/>
      <c r="BJ215" s="158"/>
      <c r="BK215" s="158"/>
      <c r="BL215" s="158"/>
      <c r="BM215" s="158"/>
      <c r="BN215" s="158"/>
      <c r="BO215" s="158"/>
      <c r="BP215" s="158"/>
      <c r="BQ215" s="158"/>
      <c r="BR215" s="158"/>
      <c r="BS215" s="158"/>
      <c r="BT215" s="158"/>
      <c r="BU215" s="158"/>
      <c r="BV215" s="158"/>
      <c r="BW215" s="158"/>
      <c r="BX215" s="158"/>
      <c r="BY215" s="158"/>
      <c r="BZ215" s="158"/>
      <c r="CA215" s="158"/>
      <c r="CB215" s="158"/>
      <c r="CC215" s="158"/>
    </row>
    <row r="216" spans="1:81">
      <c r="A216" s="158"/>
      <c r="B216" s="158"/>
      <c r="C216" s="158"/>
      <c r="D216" s="158"/>
      <c r="E216" s="158"/>
      <c r="F216" s="158"/>
      <c r="G216" s="159"/>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c r="BM216" s="158"/>
      <c r="BN216" s="158"/>
      <c r="BO216" s="158"/>
      <c r="BP216" s="158"/>
      <c r="BQ216" s="158"/>
      <c r="BR216" s="158"/>
      <c r="BS216" s="158"/>
      <c r="BT216" s="158"/>
      <c r="BU216" s="158"/>
      <c r="BV216" s="158"/>
      <c r="BW216" s="158"/>
      <c r="BX216" s="158"/>
      <c r="BY216" s="158"/>
      <c r="BZ216" s="158"/>
      <c r="CA216" s="158"/>
      <c r="CB216" s="158"/>
      <c r="CC216" s="158"/>
    </row>
    <row r="217" spans="1:81">
      <c r="A217" s="158"/>
      <c r="B217" s="158"/>
      <c r="C217" s="158"/>
      <c r="D217" s="158"/>
      <c r="E217" s="158"/>
      <c r="F217" s="158"/>
      <c r="G217" s="159"/>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c r="BI217" s="158"/>
      <c r="BJ217" s="158"/>
      <c r="BK217" s="158"/>
      <c r="BL217" s="158"/>
      <c r="BM217" s="158"/>
      <c r="BN217" s="158"/>
      <c r="BO217" s="158"/>
      <c r="BP217" s="158"/>
      <c r="BQ217" s="158"/>
      <c r="BR217" s="158"/>
      <c r="BS217" s="158"/>
      <c r="BT217" s="158"/>
      <c r="BU217" s="158"/>
      <c r="BV217" s="158"/>
      <c r="BW217" s="158"/>
      <c r="BX217" s="158"/>
      <c r="BY217" s="158"/>
      <c r="BZ217" s="158"/>
      <c r="CA217" s="158"/>
      <c r="CB217" s="158"/>
      <c r="CC217" s="158"/>
    </row>
    <row r="218" spans="1:81">
      <c r="A218" s="158"/>
      <c r="B218" s="158"/>
      <c r="C218" s="158"/>
      <c r="D218" s="158"/>
      <c r="E218" s="158"/>
      <c r="F218" s="158"/>
      <c r="G218" s="159"/>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8"/>
      <c r="AZ218" s="158"/>
      <c r="BA218" s="158"/>
      <c r="BB218" s="158"/>
      <c r="BC218" s="158"/>
      <c r="BD218" s="158"/>
      <c r="BE218" s="158"/>
      <c r="BF218" s="158"/>
      <c r="BG218" s="158"/>
      <c r="BH218" s="158"/>
      <c r="BI218" s="158"/>
      <c r="BJ218" s="158"/>
      <c r="BK218" s="158"/>
      <c r="BL218" s="158"/>
      <c r="BM218" s="158"/>
      <c r="BN218" s="158"/>
      <c r="BO218" s="158"/>
      <c r="BP218" s="158"/>
      <c r="BQ218" s="158"/>
      <c r="BR218" s="158"/>
      <c r="BS218" s="158"/>
      <c r="BT218" s="158"/>
      <c r="BU218" s="158"/>
      <c r="BV218" s="158"/>
      <c r="BW218" s="158"/>
      <c r="BX218" s="158"/>
      <c r="BY218" s="158"/>
      <c r="BZ218" s="158"/>
      <c r="CA218" s="158"/>
      <c r="CB218" s="158"/>
      <c r="CC218" s="158"/>
    </row>
    <row r="219" spans="1:81">
      <c r="A219" s="158"/>
      <c r="B219" s="158"/>
      <c r="C219" s="158"/>
      <c r="D219" s="158"/>
      <c r="E219" s="158"/>
      <c r="F219" s="158"/>
      <c r="G219" s="159"/>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58"/>
      <c r="BT219" s="158"/>
      <c r="BU219" s="158"/>
      <c r="BV219" s="158"/>
      <c r="BW219" s="158"/>
      <c r="BX219" s="158"/>
      <c r="BY219" s="158"/>
      <c r="BZ219" s="158"/>
      <c r="CA219" s="158"/>
      <c r="CB219" s="158"/>
      <c r="CC219" s="158"/>
    </row>
    <row r="220" spans="1:81">
      <c r="A220" s="158"/>
      <c r="B220" s="158"/>
      <c r="C220" s="158"/>
      <c r="D220" s="158"/>
      <c r="E220" s="158"/>
      <c r="F220" s="158"/>
      <c r="G220" s="159"/>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row>
    <row r="221" spans="1:81">
      <c r="A221" s="158"/>
      <c r="B221" s="158"/>
      <c r="C221" s="158"/>
      <c r="D221" s="158"/>
      <c r="E221" s="158"/>
      <c r="F221" s="158"/>
      <c r="G221" s="159"/>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58"/>
      <c r="BT221" s="158"/>
      <c r="BU221" s="158"/>
      <c r="BV221" s="158"/>
      <c r="BW221" s="158"/>
      <c r="BX221" s="158"/>
      <c r="BY221" s="158"/>
      <c r="BZ221" s="158"/>
      <c r="CA221" s="158"/>
      <c r="CB221" s="158"/>
      <c r="CC221" s="158"/>
    </row>
    <row r="222" spans="1:81">
      <c r="A222" s="158"/>
      <c r="B222" s="158"/>
      <c r="C222" s="158"/>
      <c r="D222" s="158"/>
      <c r="E222" s="158"/>
      <c r="F222" s="158"/>
      <c r="G222" s="159"/>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c r="CA222" s="158"/>
      <c r="CB222" s="158"/>
      <c r="CC222" s="158"/>
    </row>
    <row r="223" spans="1:81">
      <c r="A223" s="158"/>
      <c r="B223" s="158"/>
      <c r="C223" s="158"/>
      <c r="D223" s="158"/>
      <c r="E223" s="158"/>
      <c r="F223" s="158"/>
      <c r="G223" s="159"/>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158"/>
      <c r="BQ223" s="158"/>
      <c r="BR223" s="158"/>
      <c r="BS223" s="158"/>
      <c r="BT223" s="158"/>
      <c r="BU223" s="158"/>
      <c r="BV223" s="158"/>
      <c r="BW223" s="158"/>
      <c r="BX223" s="158"/>
      <c r="BY223" s="158"/>
      <c r="BZ223" s="158"/>
      <c r="CA223" s="158"/>
      <c r="CB223" s="158"/>
      <c r="CC223" s="158"/>
    </row>
    <row r="224" spans="1:81">
      <c r="A224" s="158"/>
      <c r="B224" s="158"/>
      <c r="C224" s="158"/>
      <c r="D224" s="158"/>
      <c r="E224" s="158"/>
      <c r="F224" s="158"/>
      <c r="G224" s="159"/>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c r="BI224" s="158"/>
      <c r="BJ224" s="158"/>
      <c r="BK224" s="158"/>
      <c r="BL224" s="158"/>
      <c r="BM224" s="158"/>
      <c r="BN224" s="158"/>
      <c r="BO224" s="158"/>
      <c r="BP224" s="158"/>
      <c r="BQ224" s="158"/>
      <c r="BR224" s="158"/>
      <c r="BS224" s="158"/>
      <c r="BT224" s="158"/>
      <c r="BU224" s="158"/>
      <c r="BV224" s="158"/>
      <c r="BW224" s="158"/>
      <c r="BX224" s="158"/>
      <c r="BY224" s="158"/>
      <c r="BZ224" s="158"/>
      <c r="CA224" s="158"/>
      <c r="CB224" s="158"/>
      <c r="CC224" s="158"/>
    </row>
    <row r="225" spans="1:81">
      <c r="A225" s="158"/>
      <c r="B225" s="158"/>
      <c r="C225" s="158"/>
      <c r="D225" s="158"/>
      <c r="E225" s="158"/>
      <c r="F225" s="158"/>
      <c r="G225" s="159"/>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c r="BZ225" s="158"/>
      <c r="CA225" s="158"/>
      <c r="CB225" s="158"/>
      <c r="CC225" s="158"/>
    </row>
    <row r="226" spans="1:81">
      <c r="A226" s="158"/>
      <c r="B226" s="158"/>
      <c r="C226" s="158"/>
      <c r="D226" s="158"/>
      <c r="E226" s="158"/>
      <c r="F226" s="158"/>
      <c r="G226" s="159"/>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58"/>
      <c r="BG226" s="158"/>
      <c r="BH226" s="158"/>
      <c r="BI226" s="158"/>
      <c r="BJ226" s="158"/>
      <c r="BK226" s="158"/>
      <c r="BL226" s="158"/>
      <c r="BM226" s="158"/>
      <c r="BN226" s="158"/>
      <c r="BO226" s="158"/>
      <c r="BP226" s="158"/>
      <c r="BQ226" s="158"/>
      <c r="BR226" s="158"/>
      <c r="BS226" s="158"/>
      <c r="BT226" s="158"/>
      <c r="BU226" s="158"/>
      <c r="BV226" s="158"/>
      <c r="BW226" s="158"/>
      <c r="BX226" s="158"/>
      <c r="BY226" s="158"/>
      <c r="BZ226" s="158"/>
      <c r="CA226" s="158"/>
      <c r="CB226" s="158"/>
      <c r="CC226" s="158"/>
    </row>
    <row r="227" spans="1:81">
      <c r="A227" s="158"/>
      <c r="B227" s="158"/>
      <c r="C227" s="158"/>
      <c r="D227" s="158"/>
      <c r="E227" s="158"/>
      <c r="F227" s="158"/>
      <c r="G227" s="159"/>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c r="BI227" s="158"/>
      <c r="BJ227" s="158"/>
      <c r="BK227" s="158"/>
      <c r="BL227" s="158"/>
      <c r="BM227" s="158"/>
      <c r="BN227" s="158"/>
      <c r="BO227" s="158"/>
      <c r="BP227" s="158"/>
      <c r="BQ227" s="158"/>
      <c r="BR227" s="158"/>
      <c r="BS227" s="158"/>
      <c r="BT227" s="158"/>
      <c r="BU227" s="158"/>
      <c r="BV227" s="158"/>
      <c r="BW227" s="158"/>
      <c r="BX227" s="158"/>
      <c r="BY227" s="158"/>
      <c r="BZ227" s="158"/>
      <c r="CA227" s="158"/>
      <c r="CB227" s="158"/>
      <c r="CC227" s="158"/>
    </row>
    <row r="228" spans="1:81">
      <c r="A228" s="158"/>
      <c r="B228" s="158"/>
      <c r="C228" s="158"/>
      <c r="D228" s="158"/>
      <c r="E228" s="158"/>
      <c r="F228" s="158"/>
      <c r="G228" s="159"/>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c r="BI228" s="158"/>
      <c r="BJ228" s="158"/>
      <c r="BK228" s="158"/>
      <c r="BL228" s="158"/>
      <c r="BM228" s="158"/>
      <c r="BN228" s="158"/>
      <c r="BO228" s="158"/>
      <c r="BP228" s="158"/>
      <c r="BQ228" s="158"/>
      <c r="BR228" s="158"/>
      <c r="BS228" s="158"/>
      <c r="BT228" s="158"/>
      <c r="BU228" s="158"/>
      <c r="BV228" s="158"/>
      <c r="BW228" s="158"/>
      <c r="BX228" s="158"/>
      <c r="BY228" s="158"/>
      <c r="BZ228" s="158"/>
      <c r="CA228" s="158"/>
      <c r="CB228" s="158"/>
      <c r="CC228" s="158"/>
    </row>
    <row r="229" spans="1:81">
      <c r="A229" s="158"/>
      <c r="B229" s="158"/>
      <c r="C229" s="158"/>
      <c r="D229" s="158"/>
      <c r="E229" s="158"/>
      <c r="F229" s="158"/>
      <c r="G229" s="159"/>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row>
    <row r="230" spans="1:81">
      <c r="A230" s="158"/>
      <c r="B230" s="158"/>
      <c r="C230" s="158"/>
      <c r="D230" s="158"/>
      <c r="E230" s="158"/>
      <c r="F230" s="158"/>
      <c r="G230" s="159"/>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row>
    <row r="231" spans="1:81">
      <c r="A231" s="158"/>
      <c r="B231" s="158"/>
      <c r="C231" s="158"/>
      <c r="D231" s="158"/>
      <c r="E231" s="158"/>
      <c r="F231" s="158"/>
      <c r="G231" s="159"/>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row>
    <row r="232" spans="1:81">
      <c r="A232" s="158"/>
      <c r="B232" s="158"/>
      <c r="C232" s="158"/>
      <c r="D232" s="158"/>
      <c r="E232" s="158"/>
      <c r="F232" s="158"/>
      <c r="G232" s="159"/>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row>
    <row r="233" spans="1:81">
      <c r="A233" s="158"/>
      <c r="B233" s="158"/>
      <c r="C233" s="158"/>
      <c r="D233" s="158"/>
      <c r="E233" s="158"/>
      <c r="F233" s="158"/>
      <c r="G233" s="159"/>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row>
    <row r="234" spans="1:81">
      <c r="A234" s="158"/>
      <c r="B234" s="158"/>
      <c r="C234" s="158"/>
      <c r="D234" s="158"/>
      <c r="E234" s="158"/>
      <c r="F234" s="158"/>
      <c r="G234" s="159"/>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row>
    <row r="235" spans="1:81">
      <c r="A235" s="158"/>
      <c r="B235" s="158"/>
      <c r="C235" s="158"/>
      <c r="D235" s="158"/>
      <c r="E235" s="158"/>
      <c r="F235" s="158"/>
      <c r="G235" s="159"/>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row>
    <row r="236" spans="1:81">
      <c r="A236" s="158"/>
      <c r="B236" s="158"/>
      <c r="C236" s="158"/>
      <c r="D236" s="158"/>
      <c r="E236" s="158"/>
      <c r="F236" s="158"/>
      <c r="G236" s="159"/>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row>
    <row r="237" spans="1:81">
      <c r="A237" s="158"/>
      <c r="B237" s="158"/>
      <c r="C237" s="158"/>
      <c r="D237" s="158"/>
      <c r="E237" s="158"/>
      <c r="F237" s="158"/>
      <c r="G237" s="159"/>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58"/>
      <c r="BG237" s="158"/>
      <c r="BH237" s="158"/>
      <c r="BI237" s="158"/>
      <c r="BJ237" s="158"/>
      <c r="BK237" s="158"/>
      <c r="BL237" s="158"/>
      <c r="BM237" s="158"/>
      <c r="BN237" s="158"/>
      <c r="BO237" s="158"/>
      <c r="BP237" s="158"/>
      <c r="BQ237" s="158"/>
      <c r="BR237" s="158"/>
      <c r="BS237" s="158"/>
      <c r="BT237" s="158"/>
      <c r="BU237" s="158"/>
      <c r="BV237" s="158"/>
      <c r="BW237" s="158"/>
      <c r="BX237" s="158"/>
      <c r="BY237" s="158"/>
      <c r="BZ237" s="158"/>
      <c r="CA237" s="158"/>
      <c r="CB237" s="158"/>
      <c r="CC237" s="158"/>
    </row>
    <row r="238" spans="1:81">
      <c r="A238" s="158"/>
      <c r="B238" s="158"/>
      <c r="C238" s="158"/>
      <c r="D238" s="158"/>
      <c r="E238" s="158"/>
      <c r="F238" s="158"/>
      <c r="G238" s="159"/>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58"/>
      <c r="BT238" s="158"/>
      <c r="BU238" s="158"/>
      <c r="BV238" s="158"/>
      <c r="BW238" s="158"/>
      <c r="BX238" s="158"/>
      <c r="BY238" s="158"/>
      <c r="BZ238" s="158"/>
      <c r="CA238" s="158"/>
      <c r="CB238" s="158"/>
      <c r="CC238" s="158"/>
    </row>
    <row r="239" spans="1:81">
      <c r="A239" s="158"/>
      <c r="B239" s="158"/>
      <c r="C239" s="158"/>
      <c r="D239" s="158"/>
      <c r="E239" s="158"/>
      <c r="F239" s="158"/>
      <c r="G239" s="159"/>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s="158"/>
      <c r="BE239" s="158"/>
      <c r="BF239" s="158"/>
      <c r="BG239" s="158"/>
      <c r="BH239" s="158"/>
      <c r="BI239" s="158"/>
      <c r="BJ239" s="158"/>
      <c r="BK239" s="158"/>
      <c r="BL239" s="158"/>
      <c r="BM239" s="158"/>
      <c r="BN239" s="158"/>
      <c r="BO239" s="158"/>
      <c r="BP239" s="158"/>
      <c r="BQ239" s="158"/>
      <c r="BR239" s="158"/>
      <c r="BS239" s="158"/>
      <c r="BT239" s="158"/>
      <c r="BU239" s="158"/>
      <c r="BV239" s="158"/>
      <c r="BW239" s="158"/>
      <c r="BX239" s="158"/>
      <c r="BY239" s="158"/>
      <c r="BZ239" s="158"/>
      <c r="CA239" s="158"/>
      <c r="CB239" s="158"/>
      <c r="CC239" s="158"/>
    </row>
    <row r="240" spans="1:81">
      <c r="A240" s="158"/>
      <c r="B240" s="158"/>
      <c r="C240" s="158"/>
      <c r="D240" s="158"/>
      <c r="E240" s="158"/>
      <c r="F240" s="158"/>
      <c r="G240" s="159"/>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row>
    <row r="241" spans="1:81">
      <c r="A241" s="158"/>
      <c r="B241" s="158"/>
      <c r="C241" s="158"/>
      <c r="D241" s="158"/>
      <c r="E241" s="158"/>
      <c r="F241" s="158"/>
      <c r="G241" s="159"/>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row>
    <row r="242" spans="1:81">
      <c r="A242" s="158"/>
      <c r="B242" s="158"/>
      <c r="C242" s="158"/>
      <c r="D242" s="158"/>
      <c r="E242" s="158"/>
      <c r="F242" s="158"/>
      <c r="G242" s="159"/>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8"/>
      <c r="BZ242" s="158"/>
      <c r="CA242" s="158"/>
      <c r="CB242" s="158"/>
      <c r="CC242" s="158"/>
    </row>
    <row r="243" spans="1:81">
      <c r="A243" s="158"/>
      <c r="B243" s="158"/>
      <c r="C243" s="158"/>
      <c r="D243" s="158"/>
      <c r="E243" s="158"/>
      <c r="F243" s="158"/>
      <c r="G243" s="159"/>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58"/>
      <c r="BG243" s="158"/>
      <c r="BH243" s="158"/>
      <c r="BI243" s="158"/>
      <c r="BJ243" s="158"/>
      <c r="BK243" s="158"/>
      <c r="BL243" s="158"/>
      <c r="BM243" s="158"/>
      <c r="BN243" s="158"/>
      <c r="BO243" s="158"/>
      <c r="BP243" s="158"/>
      <c r="BQ243" s="158"/>
      <c r="BR243" s="158"/>
      <c r="BS243" s="158"/>
      <c r="BT243" s="158"/>
      <c r="BU243" s="158"/>
      <c r="BV243" s="158"/>
      <c r="BW243" s="158"/>
      <c r="BX243" s="158"/>
      <c r="BY243" s="158"/>
      <c r="BZ243" s="158"/>
      <c r="CA243" s="158"/>
      <c r="CB243" s="158"/>
      <c r="CC243" s="158"/>
    </row>
    <row r="244" spans="1:81">
      <c r="A244" s="158"/>
      <c r="B244" s="158"/>
      <c r="C244" s="158"/>
      <c r="D244" s="158"/>
      <c r="E244" s="158"/>
      <c r="F244" s="158"/>
      <c r="G244" s="159"/>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58"/>
      <c r="BT244" s="158"/>
      <c r="BU244" s="158"/>
      <c r="BV244" s="158"/>
      <c r="BW244" s="158"/>
      <c r="BX244" s="158"/>
      <c r="BY244" s="158"/>
      <c r="BZ244" s="158"/>
      <c r="CA244" s="158"/>
      <c r="CB244" s="158"/>
      <c r="CC244" s="158"/>
    </row>
    <row r="245" spans="1:81">
      <c r="A245" s="158"/>
      <c r="B245" s="158"/>
      <c r="C245" s="158"/>
      <c r="D245" s="158"/>
      <c r="E245" s="158"/>
      <c r="F245" s="158"/>
      <c r="G245" s="159"/>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8"/>
      <c r="BQ245" s="158"/>
      <c r="BR245" s="158"/>
      <c r="BS245" s="158"/>
      <c r="BT245" s="158"/>
      <c r="BU245" s="158"/>
      <c r="BV245" s="158"/>
      <c r="BW245" s="158"/>
      <c r="BX245" s="158"/>
      <c r="BY245" s="158"/>
      <c r="BZ245" s="158"/>
      <c r="CA245" s="158"/>
      <c r="CB245" s="158"/>
      <c r="CC245" s="158"/>
    </row>
    <row r="246" spans="1:81">
      <c r="A246" s="158"/>
      <c r="B246" s="158"/>
      <c r="C246" s="158"/>
      <c r="D246" s="158"/>
      <c r="E246" s="158"/>
      <c r="F246" s="158"/>
      <c r="G246" s="159"/>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c r="BA246" s="158"/>
      <c r="BB246" s="158"/>
      <c r="BC246" s="158"/>
      <c r="BD246" s="158"/>
      <c r="BE246" s="158"/>
      <c r="BF246" s="158"/>
      <c r="BG246" s="158"/>
      <c r="BH246" s="158"/>
      <c r="BI246" s="158"/>
      <c r="BJ246" s="158"/>
      <c r="BK246" s="158"/>
      <c r="BL246" s="158"/>
      <c r="BM246" s="158"/>
      <c r="BN246" s="158"/>
      <c r="BO246" s="158"/>
      <c r="BP246" s="158"/>
      <c r="BQ246" s="158"/>
      <c r="BR246" s="158"/>
      <c r="BS246" s="158"/>
      <c r="BT246" s="158"/>
      <c r="BU246" s="158"/>
      <c r="BV246" s="158"/>
      <c r="BW246" s="158"/>
      <c r="BX246" s="158"/>
      <c r="BY246" s="158"/>
      <c r="BZ246" s="158"/>
      <c r="CA246" s="158"/>
      <c r="CB246" s="158"/>
      <c r="CC246" s="158"/>
    </row>
    <row r="247" spans="1:81">
      <c r="A247" s="158"/>
      <c r="B247" s="158"/>
      <c r="C247" s="158"/>
      <c r="D247" s="158"/>
      <c r="E247" s="158"/>
      <c r="F247" s="158"/>
      <c r="G247" s="159"/>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8"/>
      <c r="AY247" s="158"/>
      <c r="AZ247" s="158"/>
      <c r="BA247" s="158"/>
      <c r="BB247" s="158"/>
      <c r="BC247" s="158"/>
      <c r="BD247" s="158"/>
      <c r="BE247" s="158"/>
      <c r="BF247" s="158"/>
      <c r="BG247" s="158"/>
      <c r="BH247" s="158"/>
      <c r="BI247" s="158"/>
      <c r="BJ247" s="158"/>
      <c r="BK247" s="158"/>
      <c r="BL247" s="158"/>
      <c r="BM247" s="158"/>
      <c r="BN247" s="158"/>
      <c r="BO247" s="158"/>
      <c r="BP247" s="158"/>
      <c r="BQ247" s="158"/>
      <c r="BR247" s="158"/>
      <c r="BS247" s="158"/>
      <c r="BT247" s="158"/>
      <c r="BU247" s="158"/>
      <c r="BV247" s="158"/>
      <c r="BW247" s="158"/>
      <c r="BX247" s="158"/>
      <c r="BY247" s="158"/>
      <c r="BZ247" s="158"/>
      <c r="CA247" s="158"/>
      <c r="CB247" s="158"/>
      <c r="CC247" s="158"/>
    </row>
    <row r="248" spans="1:81">
      <c r="A248" s="158"/>
      <c r="B248" s="158"/>
      <c r="C248" s="158"/>
      <c r="D248" s="158"/>
      <c r="E248" s="158"/>
      <c r="F248" s="158"/>
      <c r="G248" s="159"/>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8"/>
      <c r="AY248" s="158"/>
      <c r="AZ248" s="158"/>
      <c r="BA248" s="158"/>
      <c r="BB248" s="158"/>
      <c r="BC248" s="158"/>
      <c r="BD248" s="158"/>
      <c r="BE248" s="158"/>
      <c r="BF248" s="158"/>
      <c r="BG248" s="158"/>
      <c r="BH248" s="158"/>
      <c r="BI248" s="158"/>
      <c r="BJ248" s="158"/>
      <c r="BK248" s="158"/>
      <c r="BL248" s="158"/>
      <c r="BM248" s="158"/>
      <c r="BN248" s="158"/>
      <c r="BO248" s="158"/>
      <c r="BP248" s="158"/>
      <c r="BQ248" s="158"/>
      <c r="BR248" s="158"/>
      <c r="BS248" s="158"/>
      <c r="BT248" s="158"/>
      <c r="BU248" s="158"/>
      <c r="BV248" s="158"/>
      <c r="BW248" s="158"/>
      <c r="BX248" s="158"/>
      <c r="BY248" s="158"/>
      <c r="BZ248" s="158"/>
      <c r="CA248" s="158"/>
      <c r="CB248" s="158"/>
      <c r="CC248" s="158"/>
    </row>
    <row r="249" spans="1:81">
      <c r="A249" s="158"/>
      <c r="B249" s="158"/>
      <c r="C249" s="158"/>
      <c r="D249" s="158"/>
      <c r="E249" s="158"/>
      <c r="F249" s="158"/>
      <c r="G249" s="159"/>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58"/>
      <c r="BT249" s="158"/>
      <c r="BU249" s="158"/>
      <c r="BV249" s="158"/>
      <c r="BW249" s="158"/>
      <c r="BX249" s="158"/>
      <c r="BY249" s="158"/>
      <c r="BZ249" s="158"/>
      <c r="CA249" s="158"/>
      <c r="CB249" s="158"/>
      <c r="CC249" s="158"/>
    </row>
    <row r="250" spans="1:81">
      <c r="A250" s="158"/>
      <c r="B250" s="158"/>
      <c r="C250" s="158"/>
      <c r="D250" s="158"/>
      <c r="E250" s="158"/>
      <c r="F250" s="158"/>
      <c r="G250" s="159"/>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8"/>
      <c r="AY250" s="158"/>
      <c r="AZ250" s="158"/>
      <c r="BA250" s="158"/>
      <c r="BB250" s="158"/>
      <c r="BC250" s="158"/>
      <c r="BD250" s="158"/>
      <c r="BE250" s="158"/>
      <c r="BF250" s="158"/>
      <c r="BG250" s="158"/>
      <c r="BH250" s="158"/>
      <c r="BI250" s="158"/>
      <c r="BJ250" s="158"/>
      <c r="BK250" s="158"/>
      <c r="BL250" s="158"/>
      <c r="BM250" s="158"/>
      <c r="BN250" s="158"/>
      <c r="BO250" s="158"/>
      <c r="BP250" s="158"/>
      <c r="BQ250" s="158"/>
      <c r="BR250" s="158"/>
      <c r="BS250" s="158"/>
      <c r="BT250" s="158"/>
      <c r="BU250" s="158"/>
      <c r="BV250" s="158"/>
      <c r="BW250" s="158"/>
      <c r="BX250" s="158"/>
      <c r="BY250" s="158"/>
      <c r="BZ250" s="158"/>
      <c r="CA250" s="158"/>
      <c r="CB250" s="158"/>
      <c r="CC250" s="158"/>
    </row>
    <row r="251" spans="1:81">
      <c r="A251" s="158"/>
      <c r="B251" s="158"/>
      <c r="C251" s="158"/>
      <c r="D251" s="158"/>
      <c r="E251" s="158"/>
      <c r="F251" s="158"/>
      <c r="G251" s="159"/>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8"/>
      <c r="BC251" s="158"/>
      <c r="BD251" s="158"/>
      <c r="BE251" s="158"/>
      <c r="BF251" s="158"/>
      <c r="BG251" s="158"/>
      <c r="BH251" s="158"/>
      <c r="BI251" s="158"/>
      <c r="BJ251" s="158"/>
      <c r="BK251" s="158"/>
      <c r="BL251" s="158"/>
      <c r="BM251" s="158"/>
      <c r="BN251" s="158"/>
      <c r="BO251" s="158"/>
      <c r="BP251" s="158"/>
      <c r="BQ251" s="158"/>
      <c r="BR251" s="158"/>
      <c r="BS251" s="158"/>
      <c r="BT251" s="158"/>
      <c r="BU251" s="158"/>
      <c r="BV251" s="158"/>
      <c r="BW251" s="158"/>
      <c r="BX251" s="158"/>
      <c r="BY251" s="158"/>
      <c r="BZ251" s="158"/>
      <c r="CA251" s="158"/>
      <c r="CB251" s="158"/>
      <c r="CC251" s="158"/>
    </row>
    <row r="252" spans="1:81">
      <c r="A252" s="158"/>
      <c r="B252" s="158"/>
      <c r="C252" s="158"/>
      <c r="D252" s="158"/>
      <c r="E252" s="158"/>
      <c r="F252" s="158"/>
      <c r="G252" s="159"/>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c r="AX252" s="158"/>
      <c r="AY252" s="158"/>
      <c r="AZ252" s="158"/>
      <c r="BA252" s="158"/>
      <c r="BB252" s="158"/>
      <c r="BC252" s="158"/>
      <c r="BD252" s="158"/>
      <c r="BE252" s="158"/>
      <c r="BF252" s="158"/>
      <c r="BG252" s="158"/>
      <c r="BH252" s="158"/>
      <c r="BI252" s="158"/>
      <c r="BJ252" s="158"/>
      <c r="BK252" s="158"/>
      <c r="BL252" s="158"/>
      <c r="BM252" s="158"/>
      <c r="BN252" s="158"/>
      <c r="BO252" s="158"/>
      <c r="BP252" s="158"/>
      <c r="BQ252" s="158"/>
      <c r="BR252" s="158"/>
      <c r="BS252" s="158"/>
      <c r="BT252" s="158"/>
      <c r="BU252" s="158"/>
      <c r="BV252" s="158"/>
      <c r="BW252" s="158"/>
      <c r="BX252" s="158"/>
      <c r="BY252" s="158"/>
      <c r="BZ252" s="158"/>
      <c r="CA252" s="158"/>
      <c r="CB252" s="158"/>
      <c r="CC252" s="158"/>
    </row>
    <row r="253" spans="1:81">
      <c r="A253" s="158"/>
      <c r="B253" s="158"/>
      <c r="C253" s="158"/>
      <c r="D253" s="158"/>
      <c r="E253" s="158"/>
      <c r="F253" s="158"/>
      <c r="G253" s="159"/>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8"/>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58"/>
      <c r="BT253" s="158"/>
      <c r="BU253" s="158"/>
      <c r="BV253" s="158"/>
      <c r="BW253" s="158"/>
      <c r="BX253" s="158"/>
      <c r="BY253" s="158"/>
      <c r="BZ253" s="158"/>
      <c r="CA253" s="158"/>
      <c r="CB253" s="158"/>
      <c r="CC253" s="158"/>
    </row>
    <row r="254" spans="1:81">
      <c r="A254" s="158"/>
      <c r="B254" s="158"/>
      <c r="C254" s="158"/>
      <c r="D254" s="158"/>
      <c r="E254" s="158"/>
      <c r="F254" s="158"/>
      <c r="G254" s="159"/>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c r="BA254" s="158"/>
      <c r="BB254" s="158"/>
      <c r="BC254" s="158"/>
      <c r="BD254" s="158"/>
      <c r="BE254" s="158"/>
      <c r="BF254" s="158"/>
      <c r="BG254" s="158"/>
      <c r="BH254" s="158"/>
      <c r="BI254" s="158"/>
      <c r="BJ254" s="158"/>
      <c r="BK254" s="158"/>
      <c r="BL254" s="158"/>
      <c r="BM254" s="158"/>
      <c r="BN254" s="158"/>
      <c r="BO254" s="158"/>
      <c r="BP254" s="158"/>
      <c r="BQ254" s="158"/>
      <c r="BR254" s="158"/>
      <c r="BS254" s="158"/>
      <c r="BT254" s="158"/>
      <c r="BU254" s="158"/>
      <c r="BV254" s="158"/>
      <c r="BW254" s="158"/>
      <c r="BX254" s="158"/>
      <c r="BY254" s="158"/>
      <c r="BZ254" s="158"/>
      <c r="CA254" s="158"/>
      <c r="CB254" s="158"/>
      <c r="CC254" s="158"/>
    </row>
    <row r="255" spans="1:81">
      <c r="A255" s="158"/>
      <c r="B255" s="158"/>
      <c r="C255" s="158"/>
      <c r="D255" s="158"/>
      <c r="E255" s="158"/>
      <c r="F255" s="158"/>
      <c r="G255" s="159"/>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row>
    <row r="256" spans="1:81">
      <c r="A256" s="158"/>
      <c r="B256" s="158"/>
      <c r="C256" s="158"/>
      <c r="D256" s="158"/>
      <c r="E256" s="158"/>
      <c r="F256" s="158"/>
      <c r="G256" s="159"/>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c r="BK256" s="158"/>
      <c r="BL256" s="158"/>
      <c r="BM256" s="158"/>
      <c r="BN256" s="158"/>
      <c r="BO256" s="158"/>
      <c r="BP256" s="158"/>
      <c r="BQ256" s="158"/>
      <c r="BR256" s="158"/>
      <c r="BS256" s="158"/>
      <c r="BT256" s="158"/>
      <c r="BU256" s="158"/>
      <c r="BV256" s="158"/>
      <c r="BW256" s="158"/>
      <c r="BX256" s="158"/>
      <c r="BY256" s="158"/>
      <c r="BZ256" s="158"/>
      <c r="CA256" s="158"/>
      <c r="CB256" s="158"/>
      <c r="CC256" s="158"/>
    </row>
    <row r="257" spans="1:81">
      <c r="A257" s="158"/>
      <c r="B257" s="158"/>
      <c r="C257" s="158"/>
      <c r="D257" s="158"/>
      <c r="E257" s="158"/>
      <c r="F257" s="158"/>
      <c r="G257" s="159"/>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s="158"/>
      <c r="BE257" s="158"/>
      <c r="BF257" s="158"/>
      <c r="BG257" s="158"/>
      <c r="BH257" s="158"/>
      <c r="BI257" s="158"/>
      <c r="BJ257" s="158"/>
      <c r="BK257" s="158"/>
      <c r="BL257" s="158"/>
      <c r="BM257" s="158"/>
      <c r="BN257" s="158"/>
      <c r="BO257" s="158"/>
      <c r="BP257" s="158"/>
      <c r="BQ257" s="158"/>
      <c r="BR257" s="158"/>
      <c r="BS257" s="158"/>
      <c r="BT257" s="158"/>
      <c r="BU257" s="158"/>
      <c r="BV257" s="158"/>
      <c r="BW257" s="158"/>
      <c r="BX257" s="158"/>
      <c r="BY257" s="158"/>
      <c r="BZ257" s="158"/>
      <c r="CA257" s="158"/>
      <c r="CB257" s="158"/>
      <c r="CC257" s="158"/>
    </row>
    <row r="258" spans="1:81">
      <c r="A258" s="158"/>
      <c r="B258" s="158"/>
      <c r="C258" s="158"/>
      <c r="D258" s="158"/>
      <c r="E258" s="158"/>
      <c r="F258" s="158"/>
      <c r="G258" s="159"/>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58"/>
      <c r="BT258" s="158"/>
      <c r="BU258" s="158"/>
      <c r="BV258" s="158"/>
      <c r="BW258" s="158"/>
      <c r="BX258" s="158"/>
      <c r="BY258" s="158"/>
      <c r="BZ258" s="158"/>
      <c r="CA258" s="158"/>
      <c r="CB258" s="158"/>
      <c r="CC258" s="158"/>
    </row>
    <row r="259" spans="1:81">
      <c r="A259" s="158"/>
      <c r="B259" s="158"/>
      <c r="C259" s="158"/>
      <c r="D259" s="158"/>
      <c r="E259" s="158"/>
      <c r="F259" s="158"/>
      <c r="G259" s="159"/>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s="158"/>
      <c r="BE259" s="158"/>
      <c r="BF259" s="158"/>
      <c r="BG259" s="158"/>
      <c r="BH259" s="158"/>
      <c r="BI259" s="158"/>
      <c r="BJ259" s="158"/>
      <c r="BK259" s="158"/>
      <c r="BL259" s="158"/>
      <c r="BM259" s="158"/>
      <c r="BN259" s="158"/>
      <c r="BO259" s="158"/>
      <c r="BP259" s="158"/>
      <c r="BQ259" s="158"/>
      <c r="BR259" s="158"/>
      <c r="BS259" s="158"/>
      <c r="BT259" s="158"/>
      <c r="BU259" s="158"/>
      <c r="BV259" s="158"/>
      <c r="BW259" s="158"/>
      <c r="BX259" s="158"/>
      <c r="BY259" s="158"/>
      <c r="BZ259" s="158"/>
      <c r="CA259" s="158"/>
      <c r="CB259" s="158"/>
      <c r="CC259" s="158"/>
    </row>
    <row r="260" spans="1:81">
      <c r="A260" s="158"/>
      <c r="B260" s="158"/>
      <c r="C260" s="158"/>
      <c r="D260" s="158"/>
      <c r="E260" s="158"/>
      <c r="F260" s="158"/>
      <c r="G260" s="159"/>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s="158"/>
      <c r="BE260" s="158"/>
      <c r="BF260" s="158"/>
      <c r="BG260" s="158"/>
      <c r="BH260" s="158"/>
      <c r="BI260" s="158"/>
      <c r="BJ260" s="158"/>
      <c r="BK260" s="158"/>
      <c r="BL260" s="158"/>
      <c r="BM260" s="158"/>
      <c r="BN260" s="158"/>
      <c r="BO260" s="158"/>
      <c r="BP260" s="158"/>
      <c r="BQ260" s="158"/>
      <c r="BR260" s="158"/>
      <c r="BS260" s="158"/>
      <c r="BT260" s="158"/>
      <c r="BU260" s="158"/>
      <c r="BV260" s="158"/>
      <c r="BW260" s="158"/>
      <c r="BX260" s="158"/>
      <c r="BY260" s="158"/>
      <c r="BZ260" s="158"/>
      <c r="CA260" s="158"/>
      <c r="CB260" s="158"/>
      <c r="CC260" s="158"/>
    </row>
    <row r="261" spans="1:81">
      <c r="A261" s="158"/>
      <c r="B261" s="158"/>
      <c r="C261" s="158"/>
      <c r="D261" s="158"/>
      <c r="E261" s="158"/>
      <c r="F261" s="158"/>
      <c r="G261" s="159"/>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c r="AO261" s="158"/>
      <c r="AP261" s="158"/>
      <c r="AQ261" s="158"/>
      <c r="AR261" s="158"/>
      <c r="AS261" s="158"/>
      <c r="AT261" s="158"/>
      <c r="AU261" s="158"/>
      <c r="AV261" s="158"/>
      <c r="AW261" s="158"/>
      <c r="AX261" s="158"/>
      <c r="AY261" s="158"/>
      <c r="AZ261" s="158"/>
      <c r="BA261" s="158"/>
      <c r="BB261" s="158"/>
      <c r="BC261" s="158"/>
      <c r="BD261" s="158"/>
      <c r="BE261" s="158"/>
      <c r="BF261" s="158"/>
      <c r="BG261" s="158"/>
      <c r="BH261" s="158"/>
      <c r="BI261" s="158"/>
      <c r="BJ261" s="158"/>
      <c r="BK261" s="158"/>
      <c r="BL261" s="158"/>
      <c r="BM261" s="158"/>
      <c r="BN261" s="158"/>
      <c r="BO261" s="158"/>
      <c r="BP261" s="158"/>
      <c r="BQ261" s="158"/>
      <c r="BR261" s="158"/>
      <c r="BS261" s="158"/>
      <c r="BT261" s="158"/>
      <c r="BU261" s="158"/>
      <c r="BV261" s="158"/>
      <c r="BW261" s="158"/>
      <c r="BX261" s="158"/>
      <c r="BY261" s="158"/>
      <c r="BZ261" s="158"/>
      <c r="CA261" s="158"/>
      <c r="CB261" s="158"/>
      <c r="CC261" s="158"/>
    </row>
    <row r="262" spans="1:81">
      <c r="A262" s="158"/>
      <c r="B262" s="158"/>
      <c r="C262" s="158"/>
      <c r="D262" s="158"/>
      <c r="E262" s="158"/>
      <c r="F262" s="158"/>
      <c r="G262" s="159"/>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c r="BM262" s="158"/>
      <c r="BN262" s="158"/>
      <c r="BO262" s="158"/>
      <c r="BP262" s="158"/>
      <c r="BQ262" s="158"/>
      <c r="BR262" s="158"/>
      <c r="BS262" s="158"/>
      <c r="BT262" s="158"/>
      <c r="BU262" s="158"/>
      <c r="BV262" s="158"/>
      <c r="BW262" s="158"/>
      <c r="BX262" s="158"/>
      <c r="BY262" s="158"/>
      <c r="BZ262" s="158"/>
      <c r="CA262" s="158"/>
      <c r="CB262" s="158"/>
      <c r="CC262" s="158"/>
    </row>
    <row r="263" spans="1:81">
      <c r="A263" s="158"/>
      <c r="B263" s="158"/>
      <c r="C263" s="158"/>
      <c r="D263" s="158"/>
      <c r="E263" s="158"/>
      <c r="F263" s="158"/>
      <c r="G263" s="159"/>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c r="AO263" s="158"/>
      <c r="AP263" s="158"/>
      <c r="AQ263" s="158"/>
      <c r="AR263" s="158"/>
      <c r="AS263" s="158"/>
      <c r="AT263" s="158"/>
      <c r="AU263" s="158"/>
      <c r="AV263" s="158"/>
      <c r="AW263" s="158"/>
      <c r="AX263" s="158"/>
      <c r="AY263" s="158"/>
      <c r="AZ263" s="158"/>
      <c r="BA263" s="158"/>
      <c r="BB263" s="158"/>
      <c r="BC263" s="158"/>
      <c r="BD263" s="158"/>
      <c r="BE263" s="158"/>
      <c r="BF263" s="158"/>
      <c r="BG263" s="158"/>
      <c r="BH263" s="158"/>
      <c r="BI263" s="158"/>
      <c r="BJ263" s="158"/>
      <c r="BK263" s="158"/>
      <c r="BL263" s="158"/>
      <c r="BM263" s="158"/>
      <c r="BN263" s="158"/>
      <c r="BO263" s="158"/>
      <c r="BP263" s="158"/>
      <c r="BQ263" s="158"/>
      <c r="BR263" s="158"/>
      <c r="BS263" s="158"/>
      <c r="BT263" s="158"/>
      <c r="BU263" s="158"/>
      <c r="BV263" s="158"/>
      <c r="BW263" s="158"/>
      <c r="BX263" s="158"/>
      <c r="BY263" s="158"/>
      <c r="BZ263" s="158"/>
      <c r="CA263" s="158"/>
      <c r="CB263" s="158"/>
      <c r="CC263" s="158"/>
    </row>
    <row r="264" spans="1:81">
      <c r="A264" s="158"/>
      <c r="B264" s="158"/>
      <c r="C264" s="158"/>
      <c r="D264" s="158"/>
      <c r="E264" s="158"/>
      <c r="F264" s="158"/>
      <c r="G264" s="159"/>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8"/>
      <c r="AR264" s="158"/>
      <c r="AS264" s="158"/>
      <c r="AT264" s="158"/>
      <c r="AU264" s="158"/>
      <c r="AV264" s="158"/>
      <c r="AW264" s="158"/>
      <c r="AX264" s="158"/>
      <c r="AY264" s="158"/>
      <c r="AZ264" s="158"/>
      <c r="BA264" s="158"/>
      <c r="BB264" s="158"/>
      <c r="BC264" s="158"/>
      <c r="BD264" s="158"/>
      <c r="BE264" s="158"/>
      <c r="BF264" s="158"/>
      <c r="BG264" s="158"/>
      <c r="BH264" s="158"/>
      <c r="BI264" s="158"/>
      <c r="BJ264" s="158"/>
      <c r="BK264" s="158"/>
      <c r="BL264" s="158"/>
      <c r="BM264" s="158"/>
      <c r="BN264" s="158"/>
      <c r="BO264" s="158"/>
      <c r="BP264" s="158"/>
      <c r="BQ264" s="158"/>
      <c r="BR264" s="158"/>
      <c r="BS264" s="158"/>
      <c r="BT264" s="158"/>
      <c r="BU264" s="158"/>
      <c r="BV264" s="158"/>
      <c r="BW264" s="158"/>
      <c r="BX264" s="158"/>
      <c r="BY264" s="158"/>
      <c r="BZ264" s="158"/>
      <c r="CA264" s="158"/>
      <c r="CB264" s="158"/>
      <c r="CC264" s="158"/>
    </row>
    <row r="265" spans="1:81">
      <c r="A265" s="158"/>
      <c r="B265" s="158"/>
      <c r="C265" s="158"/>
      <c r="D265" s="158"/>
      <c r="E265" s="158"/>
      <c r="F265" s="158"/>
      <c r="G265" s="159"/>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58"/>
      <c r="BT265" s="158"/>
      <c r="BU265" s="158"/>
      <c r="BV265" s="158"/>
      <c r="BW265" s="158"/>
      <c r="BX265" s="158"/>
      <c r="BY265" s="158"/>
      <c r="BZ265" s="158"/>
      <c r="CA265" s="158"/>
      <c r="CB265" s="158"/>
      <c r="CC265" s="158"/>
    </row>
    <row r="266" spans="1:81">
      <c r="A266" s="158"/>
      <c r="B266" s="158"/>
      <c r="C266" s="158"/>
      <c r="D266" s="158"/>
      <c r="E266" s="158"/>
      <c r="F266" s="158"/>
      <c r="G266" s="159"/>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58"/>
      <c r="BT266" s="158"/>
      <c r="BU266" s="158"/>
      <c r="BV266" s="158"/>
      <c r="BW266" s="158"/>
      <c r="BX266" s="158"/>
      <c r="BY266" s="158"/>
      <c r="BZ266" s="158"/>
      <c r="CA266" s="158"/>
      <c r="CB266" s="158"/>
      <c r="CC266" s="158"/>
    </row>
    <row r="267" spans="1:81">
      <c r="A267" s="158"/>
      <c r="B267" s="158"/>
      <c r="C267" s="158"/>
      <c r="D267" s="158"/>
      <c r="E267" s="158"/>
      <c r="F267" s="158"/>
      <c r="G267" s="159"/>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58"/>
      <c r="BT267" s="158"/>
      <c r="BU267" s="158"/>
      <c r="BV267" s="158"/>
      <c r="BW267" s="158"/>
      <c r="BX267" s="158"/>
      <c r="BY267" s="158"/>
      <c r="BZ267" s="158"/>
      <c r="CA267" s="158"/>
      <c r="CB267" s="158"/>
      <c r="CC267" s="158"/>
    </row>
    <row r="268" spans="1:81">
      <c r="A268" s="158"/>
      <c r="B268" s="158"/>
      <c r="C268" s="158"/>
      <c r="D268" s="158"/>
      <c r="E268" s="158"/>
      <c r="F268" s="158"/>
      <c r="G268" s="159"/>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58"/>
      <c r="BT268" s="158"/>
      <c r="BU268" s="158"/>
      <c r="BV268" s="158"/>
      <c r="BW268" s="158"/>
      <c r="BX268" s="158"/>
      <c r="BY268" s="158"/>
      <c r="BZ268" s="158"/>
      <c r="CA268" s="158"/>
      <c r="CB268" s="158"/>
      <c r="CC268" s="158"/>
    </row>
    <row r="269" spans="1:81">
      <c r="A269" s="158"/>
      <c r="B269" s="158"/>
      <c r="C269" s="158"/>
      <c r="D269" s="158"/>
      <c r="E269" s="158"/>
      <c r="F269" s="158"/>
      <c r="G269" s="159"/>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row>
    <row r="270" spans="1:81">
      <c r="A270" s="158"/>
      <c r="B270" s="158"/>
      <c r="C270" s="158"/>
      <c r="D270" s="158"/>
      <c r="E270" s="158"/>
      <c r="F270" s="158"/>
      <c r="G270" s="159"/>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row>
    <row r="271" spans="1:81">
      <c r="A271" s="158"/>
      <c r="B271" s="158"/>
      <c r="C271" s="158"/>
      <c r="D271" s="158"/>
      <c r="E271" s="158"/>
      <c r="F271" s="158"/>
      <c r="G271" s="159"/>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58"/>
      <c r="BT271" s="158"/>
      <c r="BU271" s="158"/>
      <c r="BV271" s="158"/>
      <c r="BW271" s="158"/>
      <c r="BX271" s="158"/>
      <c r="BY271" s="158"/>
      <c r="BZ271" s="158"/>
      <c r="CA271" s="158"/>
      <c r="CB271" s="158"/>
      <c r="CC271" s="158"/>
    </row>
    <row r="272" spans="1:81">
      <c r="A272" s="158"/>
      <c r="B272" s="158"/>
      <c r="C272" s="158"/>
      <c r="D272" s="158"/>
      <c r="E272" s="158"/>
      <c r="F272" s="158"/>
      <c r="G272" s="159"/>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c r="BA272" s="158"/>
      <c r="BB272" s="158"/>
      <c r="BC272" s="158"/>
      <c r="BD272" s="158"/>
      <c r="BE272" s="158"/>
      <c r="BF272" s="158"/>
      <c r="BG272" s="158"/>
      <c r="BH272" s="158"/>
      <c r="BI272" s="158"/>
      <c r="BJ272" s="158"/>
      <c r="BK272" s="158"/>
      <c r="BL272" s="158"/>
      <c r="BM272" s="158"/>
      <c r="BN272" s="158"/>
      <c r="BO272" s="158"/>
      <c r="BP272" s="158"/>
      <c r="BQ272" s="158"/>
      <c r="BR272" s="158"/>
      <c r="BS272" s="158"/>
      <c r="BT272" s="158"/>
      <c r="BU272" s="158"/>
      <c r="BV272" s="158"/>
      <c r="BW272" s="158"/>
      <c r="BX272" s="158"/>
      <c r="BY272" s="158"/>
      <c r="BZ272" s="158"/>
      <c r="CA272" s="158"/>
      <c r="CB272" s="158"/>
      <c r="CC272" s="158"/>
    </row>
    <row r="273" spans="1:81">
      <c r="A273" s="158"/>
      <c r="B273" s="158"/>
      <c r="C273" s="158"/>
      <c r="D273" s="158"/>
      <c r="E273" s="158"/>
      <c r="F273" s="158"/>
      <c r="G273" s="159"/>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8"/>
      <c r="BP273" s="158"/>
      <c r="BQ273" s="158"/>
      <c r="BR273" s="158"/>
      <c r="BS273" s="158"/>
      <c r="BT273" s="158"/>
      <c r="BU273" s="158"/>
      <c r="BV273" s="158"/>
      <c r="BW273" s="158"/>
      <c r="BX273" s="158"/>
      <c r="BY273" s="158"/>
      <c r="BZ273" s="158"/>
      <c r="CA273" s="158"/>
      <c r="CB273" s="158"/>
      <c r="CC273" s="158"/>
    </row>
    <row r="274" spans="1:81">
      <c r="A274" s="158"/>
      <c r="B274" s="158"/>
      <c r="C274" s="158"/>
      <c r="D274" s="158"/>
      <c r="E274" s="158"/>
      <c r="F274" s="158"/>
      <c r="G274" s="159"/>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T274" s="158"/>
      <c r="AU274" s="158"/>
      <c r="AV274" s="158"/>
      <c r="AW274" s="158"/>
      <c r="AX274" s="158"/>
      <c r="AY274" s="158"/>
      <c r="AZ274" s="158"/>
      <c r="BA274" s="158"/>
      <c r="BB274" s="158"/>
      <c r="BC274" s="158"/>
      <c r="BD274" s="158"/>
      <c r="BE274" s="158"/>
      <c r="BF274" s="158"/>
      <c r="BG274" s="158"/>
      <c r="BH274" s="158"/>
      <c r="BI274" s="158"/>
      <c r="BJ274" s="158"/>
      <c r="BK274" s="158"/>
      <c r="BL274" s="158"/>
      <c r="BM274" s="158"/>
      <c r="BN274" s="158"/>
      <c r="BO274" s="158"/>
      <c r="BP274" s="158"/>
      <c r="BQ274" s="158"/>
      <c r="BR274" s="158"/>
      <c r="BS274" s="158"/>
      <c r="BT274" s="158"/>
      <c r="BU274" s="158"/>
      <c r="BV274" s="158"/>
      <c r="BW274" s="158"/>
      <c r="BX274" s="158"/>
      <c r="BY274" s="158"/>
      <c r="BZ274" s="158"/>
      <c r="CA274" s="158"/>
      <c r="CB274" s="158"/>
      <c r="CC274" s="158"/>
    </row>
    <row r="275" spans="1:81">
      <c r="A275" s="158"/>
      <c r="B275" s="158"/>
      <c r="C275" s="158"/>
      <c r="D275" s="158"/>
      <c r="E275" s="158"/>
      <c r="F275" s="158"/>
      <c r="G275" s="159"/>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8"/>
      <c r="AL275" s="158"/>
      <c r="AM275" s="158"/>
      <c r="AN275" s="158"/>
      <c r="AO275" s="158"/>
      <c r="AP275" s="158"/>
      <c r="AQ275" s="158"/>
      <c r="AR275" s="158"/>
      <c r="AS275" s="158"/>
      <c r="AT275" s="158"/>
      <c r="AU275" s="158"/>
      <c r="AV275" s="158"/>
      <c r="AW275" s="158"/>
      <c r="AX275" s="158"/>
      <c r="AY275" s="158"/>
      <c r="AZ275" s="158"/>
      <c r="BA275" s="158"/>
      <c r="BB275" s="158"/>
      <c r="BC275" s="158"/>
      <c r="BD275" s="158"/>
      <c r="BE275" s="158"/>
      <c r="BF275" s="158"/>
      <c r="BG275" s="158"/>
      <c r="BH275" s="158"/>
      <c r="BI275" s="158"/>
      <c r="BJ275" s="158"/>
      <c r="BK275" s="158"/>
      <c r="BL275" s="158"/>
      <c r="BM275" s="158"/>
      <c r="BN275" s="158"/>
      <c r="BO275" s="158"/>
      <c r="BP275" s="158"/>
      <c r="BQ275" s="158"/>
      <c r="BR275" s="158"/>
      <c r="BS275" s="158"/>
      <c r="BT275" s="158"/>
      <c r="BU275" s="158"/>
      <c r="BV275" s="158"/>
      <c r="BW275" s="158"/>
      <c r="BX275" s="158"/>
      <c r="BY275" s="158"/>
      <c r="BZ275" s="158"/>
      <c r="CA275" s="158"/>
      <c r="CB275" s="158"/>
      <c r="CC275" s="158"/>
    </row>
    <row r="276" spans="1:81">
      <c r="A276" s="158"/>
      <c r="B276" s="158"/>
      <c r="C276" s="158"/>
      <c r="D276" s="158"/>
      <c r="E276" s="158"/>
      <c r="F276" s="158"/>
      <c r="G276" s="159"/>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c r="AS276" s="158"/>
      <c r="AT276" s="158"/>
      <c r="AU276" s="158"/>
      <c r="AV276" s="158"/>
      <c r="AW276" s="158"/>
      <c r="AX276" s="158"/>
      <c r="AY276" s="158"/>
      <c r="AZ276" s="158"/>
      <c r="BA276" s="158"/>
      <c r="BB276" s="158"/>
      <c r="BC276" s="158"/>
      <c r="BD276" s="158"/>
      <c r="BE276" s="158"/>
      <c r="BF276" s="158"/>
      <c r="BG276" s="158"/>
      <c r="BH276" s="158"/>
      <c r="BI276" s="158"/>
      <c r="BJ276" s="158"/>
      <c r="BK276" s="158"/>
      <c r="BL276" s="158"/>
      <c r="BM276" s="158"/>
      <c r="BN276" s="158"/>
      <c r="BO276" s="158"/>
      <c r="BP276" s="158"/>
      <c r="BQ276" s="158"/>
      <c r="BR276" s="158"/>
      <c r="BS276" s="158"/>
      <c r="BT276" s="158"/>
      <c r="BU276" s="158"/>
      <c r="BV276" s="158"/>
      <c r="BW276" s="158"/>
      <c r="BX276" s="158"/>
      <c r="BY276" s="158"/>
      <c r="BZ276" s="158"/>
      <c r="CA276" s="158"/>
      <c r="CB276" s="158"/>
      <c r="CC276" s="158"/>
    </row>
    <row r="277" spans="1:81">
      <c r="A277" s="158"/>
      <c r="B277" s="158"/>
      <c r="C277" s="158"/>
      <c r="D277" s="158"/>
      <c r="E277" s="158"/>
      <c r="F277" s="158"/>
      <c r="G277" s="159"/>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row>
    <row r="278" spans="1:81">
      <c r="A278" s="158"/>
      <c r="B278" s="158"/>
      <c r="C278" s="158"/>
      <c r="D278" s="158"/>
      <c r="E278" s="158"/>
      <c r="F278" s="158"/>
      <c r="G278" s="159"/>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row>
    <row r="279" spans="1:81">
      <c r="A279" s="158"/>
      <c r="B279" s="158"/>
      <c r="C279" s="158"/>
      <c r="D279" s="158"/>
      <c r="E279" s="158"/>
      <c r="F279" s="158"/>
      <c r="G279" s="159"/>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row>
    <row r="280" spans="1:81">
      <c r="A280" s="158"/>
      <c r="B280" s="158"/>
      <c r="C280" s="158"/>
      <c r="D280" s="158"/>
      <c r="E280" s="158"/>
      <c r="F280" s="158"/>
      <c r="G280" s="159"/>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row>
    <row r="281" spans="1:81">
      <c r="A281" s="158"/>
      <c r="B281" s="158"/>
      <c r="C281" s="158"/>
      <c r="D281" s="158"/>
      <c r="E281" s="158"/>
      <c r="F281" s="158"/>
      <c r="G281" s="159"/>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row>
    <row r="282" spans="1:81">
      <c r="A282" s="158"/>
      <c r="B282" s="158"/>
      <c r="C282" s="158"/>
      <c r="D282" s="158"/>
      <c r="E282" s="158"/>
      <c r="F282" s="158"/>
      <c r="G282" s="159"/>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row>
    <row r="283" spans="1:81">
      <c r="A283" s="158"/>
      <c r="B283" s="158"/>
      <c r="C283" s="158"/>
      <c r="D283" s="158"/>
      <c r="E283" s="158"/>
      <c r="F283" s="158"/>
      <c r="G283" s="159"/>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row>
    <row r="284" spans="1:81">
      <c r="A284" s="158"/>
      <c r="B284" s="158"/>
      <c r="C284" s="158"/>
      <c r="D284" s="158"/>
      <c r="E284" s="158"/>
      <c r="F284" s="158"/>
      <c r="G284" s="159"/>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row>
    <row r="285" spans="1:81">
      <c r="A285" s="158"/>
      <c r="B285" s="158"/>
      <c r="C285" s="158"/>
      <c r="D285" s="158"/>
      <c r="E285" s="158"/>
      <c r="F285" s="158"/>
      <c r="G285" s="159"/>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row>
    <row r="286" spans="1:81">
      <c r="A286" s="158"/>
      <c r="B286" s="158"/>
      <c r="C286" s="158"/>
      <c r="D286" s="158"/>
      <c r="E286" s="158"/>
      <c r="F286" s="158"/>
      <c r="G286" s="159"/>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row>
    <row r="287" spans="1:81">
      <c r="A287" s="158"/>
      <c r="B287" s="158"/>
      <c r="C287" s="158"/>
      <c r="D287" s="158"/>
      <c r="E287" s="158"/>
      <c r="F287" s="158"/>
      <c r="G287" s="159"/>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row>
    <row r="288" spans="1:81">
      <c r="A288" s="158"/>
      <c r="B288" s="158"/>
      <c r="C288" s="158"/>
      <c r="D288" s="158"/>
      <c r="E288" s="158"/>
      <c r="F288" s="158"/>
      <c r="G288" s="159"/>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row>
    <row r="289" spans="1:81">
      <c r="A289" s="158"/>
      <c r="B289" s="158"/>
      <c r="C289" s="158"/>
      <c r="D289" s="158"/>
      <c r="E289" s="158"/>
      <c r="F289" s="158"/>
      <c r="G289" s="159"/>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row>
    <row r="290" spans="1:81">
      <c r="A290" s="158"/>
      <c r="B290" s="158"/>
      <c r="C290" s="158"/>
      <c r="D290" s="158"/>
      <c r="E290" s="158"/>
      <c r="F290" s="158"/>
      <c r="G290" s="159"/>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row>
    <row r="291" spans="1:81">
      <c r="A291" s="158"/>
      <c r="B291" s="158"/>
      <c r="C291" s="158"/>
      <c r="D291" s="158"/>
      <c r="E291" s="158"/>
      <c r="F291" s="158"/>
      <c r="G291" s="159"/>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row>
    <row r="292" spans="1:81">
      <c r="A292" s="158"/>
      <c r="B292" s="158"/>
      <c r="C292" s="158"/>
      <c r="D292" s="158"/>
      <c r="E292" s="158"/>
      <c r="F292" s="158"/>
      <c r="G292" s="159"/>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row>
    <row r="293" spans="1:81">
      <c r="A293" s="158"/>
      <c r="B293" s="158"/>
      <c r="C293" s="158"/>
      <c r="D293" s="158"/>
      <c r="E293" s="158"/>
      <c r="F293" s="158"/>
      <c r="G293" s="159"/>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c r="AO293" s="158"/>
      <c r="AP293" s="158"/>
      <c r="AQ293" s="158"/>
      <c r="AR293" s="158"/>
      <c r="AS293" s="158"/>
      <c r="AT293" s="158"/>
      <c r="AU293" s="158"/>
      <c r="AV293" s="158"/>
      <c r="AW293" s="158"/>
      <c r="AX293" s="158"/>
      <c r="AY293" s="158"/>
      <c r="AZ293" s="158"/>
      <c r="BA293" s="158"/>
      <c r="BB293" s="158"/>
      <c r="BC293" s="158"/>
      <c r="BD293" s="158"/>
      <c r="BE293" s="158"/>
      <c r="BF293" s="158"/>
      <c r="BG293" s="158"/>
      <c r="BH293" s="158"/>
      <c r="BI293" s="158"/>
      <c r="BJ293" s="158"/>
      <c r="BK293" s="158"/>
      <c r="BL293" s="158"/>
      <c r="BM293" s="158"/>
      <c r="BN293" s="158"/>
      <c r="BO293" s="158"/>
      <c r="BP293" s="158"/>
      <c r="BQ293" s="158"/>
      <c r="BR293" s="158"/>
      <c r="BS293" s="158"/>
      <c r="BT293" s="158"/>
      <c r="BU293" s="158"/>
      <c r="BV293" s="158"/>
      <c r="BW293" s="158"/>
      <c r="BX293" s="158"/>
      <c r="BY293" s="158"/>
      <c r="BZ293" s="158"/>
      <c r="CA293" s="158"/>
      <c r="CB293" s="158"/>
      <c r="CC293" s="158"/>
    </row>
    <row r="294" spans="1:81">
      <c r="A294" s="158"/>
      <c r="B294" s="158"/>
      <c r="C294" s="158"/>
      <c r="D294" s="158"/>
      <c r="E294" s="158"/>
      <c r="F294" s="158"/>
      <c r="G294" s="159"/>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8"/>
      <c r="AL294" s="158"/>
      <c r="AM294" s="158"/>
      <c r="AN294" s="158"/>
      <c r="AO294" s="158"/>
      <c r="AP294" s="158"/>
      <c r="AQ294" s="158"/>
      <c r="AR294" s="158"/>
      <c r="AS294" s="158"/>
      <c r="AT294" s="158"/>
      <c r="AU294" s="158"/>
      <c r="AV294" s="158"/>
      <c r="AW294" s="158"/>
      <c r="AX294" s="158"/>
      <c r="AY294" s="158"/>
      <c r="AZ294" s="158"/>
      <c r="BA294" s="158"/>
      <c r="BB294" s="158"/>
      <c r="BC294" s="158"/>
      <c r="BD294" s="158"/>
      <c r="BE294" s="158"/>
      <c r="BF294" s="158"/>
      <c r="BG294" s="158"/>
      <c r="BH294" s="158"/>
      <c r="BI294" s="158"/>
      <c r="BJ294" s="158"/>
      <c r="BK294" s="158"/>
      <c r="BL294" s="158"/>
      <c r="BM294" s="158"/>
      <c r="BN294" s="158"/>
      <c r="BO294" s="158"/>
      <c r="BP294" s="158"/>
      <c r="BQ294" s="158"/>
      <c r="BR294" s="158"/>
      <c r="BS294" s="158"/>
      <c r="BT294" s="158"/>
      <c r="BU294" s="158"/>
      <c r="BV294" s="158"/>
      <c r="BW294" s="158"/>
      <c r="BX294" s="158"/>
      <c r="BY294" s="158"/>
      <c r="BZ294" s="158"/>
      <c r="CA294" s="158"/>
      <c r="CB294" s="158"/>
      <c r="CC294" s="158"/>
    </row>
    <row r="295" spans="1:81">
      <c r="A295" s="158"/>
      <c r="B295" s="158"/>
      <c r="C295" s="158"/>
      <c r="D295" s="158"/>
      <c r="E295" s="158"/>
      <c r="F295" s="158"/>
      <c r="G295" s="159"/>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c r="AX295" s="158"/>
      <c r="AY295" s="158"/>
      <c r="AZ295" s="158"/>
      <c r="BA295" s="158"/>
      <c r="BB295" s="158"/>
      <c r="BC295" s="158"/>
      <c r="BD295" s="158"/>
      <c r="BE295" s="158"/>
      <c r="BF295" s="158"/>
      <c r="BG295" s="158"/>
      <c r="BH295" s="158"/>
      <c r="BI295" s="158"/>
      <c r="BJ295" s="158"/>
      <c r="BK295" s="158"/>
      <c r="BL295" s="158"/>
      <c r="BM295" s="158"/>
      <c r="BN295" s="158"/>
      <c r="BO295" s="158"/>
      <c r="BP295" s="158"/>
      <c r="BQ295" s="158"/>
      <c r="BR295" s="158"/>
      <c r="BS295" s="158"/>
      <c r="BT295" s="158"/>
      <c r="BU295" s="158"/>
      <c r="BV295" s="158"/>
      <c r="BW295" s="158"/>
      <c r="BX295" s="158"/>
      <c r="BY295" s="158"/>
      <c r="BZ295" s="158"/>
      <c r="CA295" s="158"/>
      <c r="CB295" s="158"/>
      <c r="CC295" s="158"/>
    </row>
    <row r="296" spans="1:81">
      <c r="A296" s="158"/>
      <c r="B296" s="158"/>
      <c r="C296" s="158"/>
      <c r="D296" s="158"/>
      <c r="E296" s="158"/>
      <c r="F296" s="158"/>
      <c r="G296" s="159"/>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c r="BP296" s="158"/>
      <c r="BQ296" s="158"/>
      <c r="BR296" s="158"/>
      <c r="BS296" s="158"/>
      <c r="BT296" s="158"/>
      <c r="BU296" s="158"/>
      <c r="BV296" s="158"/>
      <c r="BW296" s="158"/>
      <c r="BX296" s="158"/>
      <c r="BY296" s="158"/>
      <c r="BZ296" s="158"/>
      <c r="CA296" s="158"/>
      <c r="CB296" s="158"/>
      <c r="CC296" s="158"/>
    </row>
    <row r="297" spans="1:81">
      <c r="A297" s="158"/>
      <c r="B297" s="158"/>
      <c r="C297" s="158"/>
      <c r="D297" s="158"/>
      <c r="E297" s="158"/>
      <c r="F297" s="158"/>
      <c r="G297" s="159"/>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8"/>
      <c r="BR297" s="158"/>
      <c r="BS297" s="158"/>
      <c r="BT297" s="158"/>
      <c r="BU297" s="158"/>
      <c r="BV297" s="158"/>
      <c r="BW297" s="158"/>
      <c r="BX297" s="158"/>
      <c r="BY297" s="158"/>
      <c r="BZ297" s="158"/>
      <c r="CA297" s="158"/>
      <c r="CB297" s="158"/>
      <c r="CC297" s="158"/>
    </row>
    <row r="298" spans="1:81">
      <c r="A298" s="158"/>
      <c r="B298" s="158"/>
      <c r="C298" s="158"/>
      <c r="D298" s="158"/>
      <c r="E298" s="158"/>
      <c r="F298" s="158"/>
      <c r="G298" s="159"/>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8"/>
      <c r="BR298" s="158"/>
      <c r="BS298" s="158"/>
      <c r="BT298" s="158"/>
      <c r="BU298" s="158"/>
      <c r="BV298" s="158"/>
      <c r="BW298" s="158"/>
      <c r="BX298" s="158"/>
      <c r="BY298" s="158"/>
      <c r="BZ298" s="158"/>
      <c r="CA298" s="158"/>
      <c r="CB298" s="158"/>
      <c r="CC298" s="158"/>
    </row>
    <row r="299" spans="1:81">
      <c r="A299" s="158"/>
      <c r="B299" s="158"/>
      <c r="C299" s="158"/>
      <c r="D299" s="158"/>
      <c r="E299" s="158"/>
      <c r="F299" s="158"/>
      <c r="G299" s="159"/>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8"/>
      <c r="BR299" s="158"/>
      <c r="BS299" s="158"/>
      <c r="BT299" s="158"/>
      <c r="BU299" s="158"/>
      <c r="BV299" s="158"/>
      <c r="BW299" s="158"/>
      <c r="BX299" s="158"/>
      <c r="BY299" s="158"/>
      <c r="BZ299" s="158"/>
      <c r="CA299" s="158"/>
      <c r="CB299" s="158"/>
      <c r="CC299" s="158"/>
    </row>
    <row r="300" spans="1:81">
      <c r="A300" s="158"/>
      <c r="B300" s="158"/>
      <c r="C300" s="158"/>
      <c r="D300" s="158"/>
      <c r="E300" s="158"/>
      <c r="F300" s="158"/>
      <c r="G300" s="159"/>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8"/>
      <c r="BR300" s="158"/>
      <c r="BS300" s="158"/>
      <c r="BT300" s="158"/>
      <c r="BU300" s="158"/>
      <c r="BV300" s="158"/>
      <c r="BW300" s="158"/>
      <c r="BX300" s="158"/>
      <c r="BY300" s="158"/>
      <c r="BZ300" s="158"/>
      <c r="CA300" s="158"/>
      <c r="CB300" s="158"/>
      <c r="CC300" s="158"/>
    </row>
    <row r="301" spans="1:81">
      <c r="A301" s="158"/>
      <c r="B301" s="158"/>
      <c r="C301" s="158"/>
      <c r="D301" s="158"/>
      <c r="E301" s="158"/>
      <c r="F301" s="158"/>
      <c r="G301" s="159"/>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8"/>
      <c r="BR301" s="158"/>
      <c r="BS301" s="158"/>
      <c r="BT301" s="158"/>
      <c r="BU301" s="158"/>
      <c r="BV301" s="158"/>
      <c r="BW301" s="158"/>
      <c r="BX301" s="158"/>
      <c r="BY301" s="158"/>
      <c r="BZ301" s="158"/>
      <c r="CA301" s="158"/>
      <c r="CB301" s="158"/>
      <c r="CC301" s="158"/>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I86"/>
  <sheetViews>
    <sheetView view="pageBreakPreview" zoomScaleNormal="100" workbookViewId="0">
      <pane xSplit="2" ySplit="4" topLeftCell="C5" activePane="bottomRight" state="frozen"/>
      <selection pane="topRight" activeCell="C1" sqref="C1"/>
      <selection pane="bottomLeft" activeCell="A5" sqref="A5"/>
      <selection pane="bottomRight" activeCell="I10" sqref="I10"/>
    </sheetView>
  </sheetViews>
  <sheetFormatPr defaultColWidth="9" defaultRowHeight="13.5"/>
  <cols>
    <col min="1" max="1" width="10.625" style="386" customWidth="1"/>
    <col min="2" max="2" width="6.25" style="386" customWidth="1"/>
    <col min="3" max="6" width="12.75" style="386" customWidth="1"/>
    <col min="7" max="7" width="9.875" style="386" customWidth="1"/>
    <col min="8" max="8" width="11.25" style="386" customWidth="1"/>
    <col min="9" max="9" width="14.5" style="386" customWidth="1"/>
    <col min="10" max="16384" width="9" style="386"/>
  </cols>
  <sheetData>
    <row r="1" spans="1:9">
      <c r="A1" s="744" t="s">
        <v>374</v>
      </c>
      <c r="H1" s="745">
        <f>目次!D1</f>
        <v>44621</v>
      </c>
    </row>
    <row r="2" spans="1:9">
      <c r="A2" s="744" t="s">
        <v>364</v>
      </c>
      <c r="F2" s="386" t="s">
        <v>371</v>
      </c>
    </row>
    <row r="3" spans="1:9" ht="26.25" customHeight="1">
      <c r="A3" s="746"/>
      <c r="B3" s="765"/>
      <c r="C3" s="797" t="s">
        <v>359</v>
      </c>
      <c r="D3" s="796" t="s">
        <v>365</v>
      </c>
      <c r="E3" s="748" t="s">
        <v>366</v>
      </c>
      <c r="F3" s="1396" t="s">
        <v>372</v>
      </c>
      <c r="G3" s="1396"/>
      <c r="H3" s="749" t="s">
        <v>373</v>
      </c>
      <c r="I3" s="750" t="s">
        <v>360</v>
      </c>
    </row>
    <row r="4" spans="1:9">
      <c r="A4" s="751"/>
      <c r="C4" s="798" t="s">
        <v>367</v>
      </c>
      <c r="D4" s="753" t="s">
        <v>368</v>
      </c>
      <c r="E4" s="754" t="s">
        <v>369</v>
      </c>
      <c r="F4" s="753" t="s">
        <v>370</v>
      </c>
      <c r="G4" s="755" t="s">
        <v>375</v>
      </c>
      <c r="H4" s="756"/>
      <c r="I4" s="757"/>
    </row>
    <row r="5" spans="1:9">
      <c r="A5" s="751" t="s">
        <v>581</v>
      </c>
      <c r="B5" s="386">
        <v>2011</v>
      </c>
      <c r="C5" s="762">
        <v>1492629</v>
      </c>
      <c r="D5" s="758">
        <v>863849</v>
      </c>
      <c r="E5" s="760">
        <v>542690</v>
      </c>
      <c r="F5" s="759">
        <f t="shared" ref="F5:F12" si="0">C5+D5-E5</f>
        <v>1813788</v>
      </c>
      <c r="G5" s="761">
        <f t="shared" ref="G5:G12" si="1">ROUND(F5/H5*100,1)</f>
        <v>9</v>
      </c>
      <c r="H5" s="793">
        <v>20075924</v>
      </c>
      <c r="I5" s="763" t="s">
        <v>587</v>
      </c>
    </row>
    <row r="6" spans="1:9">
      <c r="A6" s="751" t="s">
        <v>582</v>
      </c>
      <c r="B6" s="386">
        <v>2012</v>
      </c>
      <c r="C6" s="762">
        <v>1389978</v>
      </c>
      <c r="D6" s="758">
        <v>918808</v>
      </c>
      <c r="E6" s="760">
        <v>581754</v>
      </c>
      <c r="F6" s="759">
        <f t="shared" si="0"/>
        <v>1727032</v>
      </c>
      <c r="G6" s="761">
        <f t="shared" si="1"/>
        <v>8.6</v>
      </c>
      <c r="H6" s="793">
        <v>19986943</v>
      </c>
      <c r="I6" s="752"/>
    </row>
    <row r="7" spans="1:9">
      <c r="A7" s="751" t="s">
        <v>583</v>
      </c>
      <c r="B7" s="386">
        <v>2013</v>
      </c>
      <c r="C7" s="762">
        <v>1609960</v>
      </c>
      <c r="D7" s="758">
        <v>938938</v>
      </c>
      <c r="E7" s="760">
        <v>635174</v>
      </c>
      <c r="F7" s="759">
        <f t="shared" si="0"/>
        <v>1913724</v>
      </c>
      <c r="G7" s="761">
        <f t="shared" si="1"/>
        <v>9.3000000000000007</v>
      </c>
      <c r="H7" s="793">
        <v>20614764</v>
      </c>
      <c r="I7" s="752"/>
    </row>
    <row r="8" spans="1:9">
      <c r="A8" s="751" t="s">
        <v>584</v>
      </c>
      <c r="B8" s="386">
        <v>2014</v>
      </c>
      <c r="C8" s="762">
        <v>1425211</v>
      </c>
      <c r="D8" s="758">
        <v>1070234</v>
      </c>
      <c r="E8" s="760">
        <v>800930</v>
      </c>
      <c r="F8" s="759">
        <f t="shared" si="0"/>
        <v>1694515</v>
      </c>
      <c r="G8" s="761">
        <f t="shared" si="1"/>
        <v>8.1999999999999993</v>
      </c>
      <c r="H8" s="793">
        <v>20741466</v>
      </c>
      <c r="I8" s="752"/>
    </row>
    <row r="9" spans="1:9">
      <c r="A9" s="751" t="s">
        <v>585</v>
      </c>
      <c r="B9" s="386">
        <v>2015</v>
      </c>
      <c r="C9" s="762">
        <v>1974433</v>
      </c>
      <c r="D9" s="758">
        <v>1343292</v>
      </c>
      <c r="E9" s="760">
        <v>1033712</v>
      </c>
      <c r="F9" s="759">
        <f t="shared" si="0"/>
        <v>2284013</v>
      </c>
      <c r="G9" s="761">
        <f t="shared" si="1"/>
        <v>10.5</v>
      </c>
      <c r="H9" s="793">
        <v>21693279</v>
      </c>
      <c r="I9" s="764" t="s">
        <v>289</v>
      </c>
    </row>
    <row r="10" spans="1:9">
      <c r="A10" s="751" t="s">
        <v>586</v>
      </c>
      <c r="B10" s="386">
        <v>2016</v>
      </c>
      <c r="C10" s="762">
        <v>2230971</v>
      </c>
      <c r="D10" s="758">
        <v>1376316</v>
      </c>
      <c r="E10" s="760">
        <v>934146</v>
      </c>
      <c r="F10" s="759">
        <f t="shared" si="0"/>
        <v>2673141</v>
      </c>
      <c r="G10" s="761">
        <f t="shared" si="1"/>
        <v>12.2</v>
      </c>
      <c r="H10" s="793">
        <v>21836268</v>
      </c>
      <c r="I10" s="752"/>
    </row>
    <row r="11" spans="1:9">
      <c r="A11" s="746" t="s">
        <v>591</v>
      </c>
      <c r="B11" s="765">
        <v>2017</v>
      </c>
      <c r="C11" s="766">
        <v>2107790</v>
      </c>
      <c r="D11" s="767">
        <v>1593400</v>
      </c>
      <c r="E11" s="767">
        <v>1079718</v>
      </c>
      <c r="F11" s="766">
        <f t="shared" si="0"/>
        <v>2621472</v>
      </c>
      <c r="G11" s="768">
        <f t="shared" si="1"/>
        <v>11.8</v>
      </c>
      <c r="H11" s="794">
        <v>22177085</v>
      </c>
      <c r="I11" s="747"/>
    </row>
    <row r="12" spans="1:9">
      <c r="A12" s="769" t="s">
        <v>592</v>
      </c>
      <c r="B12" s="770">
        <v>2018</v>
      </c>
      <c r="C12" s="771">
        <v>1866997</v>
      </c>
      <c r="D12" s="772">
        <v>1916659</v>
      </c>
      <c r="E12" s="772">
        <v>1388778</v>
      </c>
      <c r="F12" s="771">
        <f t="shared" si="0"/>
        <v>2394878</v>
      </c>
      <c r="G12" s="773">
        <f t="shared" si="1"/>
        <v>10.8</v>
      </c>
      <c r="H12" s="795">
        <v>22200802</v>
      </c>
      <c r="I12" s="774"/>
    </row>
    <row r="13" spans="1:9">
      <c r="A13" s="775" t="s">
        <v>715</v>
      </c>
      <c r="B13" s="776">
        <v>2019</v>
      </c>
      <c r="C13" s="799">
        <v>1353491</v>
      </c>
      <c r="D13" s="777">
        <v>1513274</v>
      </c>
      <c r="E13" s="777">
        <v>1027910</v>
      </c>
      <c r="F13" s="771">
        <f t="shared" ref="F13:F14" si="2">C13+D13-E13</f>
        <v>1838855</v>
      </c>
      <c r="G13" s="773">
        <f t="shared" ref="G13:G14" si="3">ROUND(F13/H13*100,1)</f>
        <v>8.1999999999999993</v>
      </c>
      <c r="H13" s="795">
        <v>22311704</v>
      </c>
      <c r="I13" s="778"/>
    </row>
    <row r="14" spans="1:9">
      <c r="A14" s="775" t="s">
        <v>814</v>
      </c>
      <c r="B14" s="776">
        <v>2020</v>
      </c>
      <c r="C14" s="777">
        <v>1501002</v>
      </c>
      <c r="D14" s="1220">
        <v>1723664</v>
      </c>
      <c r="E14" s="1208">
        <v>1146936</v>
      </c>
      <c r="F14" s="799">
        <f t="shared" si="2"/>
        <v>2077730</v>
      </c>
      <c r="G14" s="1211">
        <f t="shared" si="3"/>
        <v>9.6</v>
      </c>
      <c r="H14" s="1210">
        <v>21735871</v>
      </c>
      <c r="I14" s="1212" t="s">
        <v>815</v>
      </c>
    </row>
    <row r="15" spans="1:9">
      <c r="C15" s="779"/>
      <c r="D15" s="779"/>
      <c r="E15" s="779"/>
      <c r="F15" s="779"/>
      <c r="G15" s="779"/>
      <c r="H15" s="397"/>
    </row>
    <row r="16" spans="1:9">
      <c r="A16" s="744" t="s">
        <v>361</v>
      </c>
      <c r="C16" s="779"/>
      <c r="D16" s="779"/>
      <c r="E16" s="779"/>
      <c r="F16" s="397" t="s">
        <v>371</v>
      </c>
      <c r="G16" s="397"/>
      <c r="H16" s="397"/>
    </row>
    <row r="17" spans="1:9" ht="26.25" customHeight="1">
      <c r="A17" s="746"/>
      <c r="B17" s="765"/>
      <c r="C17" s="780" t="s">
        <v>359</v>
      </c>
      <c r="D17" s="781" t="s">
        <v>365</v>
      </c>
      <c r="E17" s="781" t="s">
        <v>366</v>
      </c>
      <c r="F17" s="1394" t="s">
        <v>372</v>
      </c>
      <c r="G17" s="1395"/>
      <c r="H17" s="782" t="s">
        <v>373</v>
      </c>
      <c r="I17" s="750" t="s">
        <v>360</v>
      </c>
    </row>
    <row r="18" spans="1:9">
      <c r="A18" s="769"/>
      <c r="B18" s="770"/>
      <c r="C18" s="783" t="s">
        <v>367</v>
      </c>
      <c r="D18" s="784" t="s">
        <v>368</v>
      </c>
      <c r="E18" s="784" t="s">
        <v>369</v>
      </c>
      <c r="F18" s="785" t="s">
        <v>370</v>
      </c>
      <c r="G18" s="786" t="s">
        <v>375</v>
      </c>
      <c r="H18" s="787"/>
      <c r="I18" s="757"/>
    </row>
    <row r="19" spans="1:9">
      <c r="A19" s="751" t="s">
        <v>581</v>
      </c>
      <c r="B19" s="386">
        <v>2011</v>
      </c>
      <c r="C19" s="762">
        <v>240228</v>
      </c>
      <c r="D19" s="758">
        <v>1221950</v>
      </c>
      <c r="E19" s="758">
        <v>1189011</v>
      </c>
      <c r="F19" s="759">
        <f t="shared" ref="F19:F26" si="4">C19+D19-E19</f>
        <v>273167</v>
      </c>
      <c r="G19" s="761">
        <f t="shared" ref="G19:G26" si="5">ROUND(F19/H19*100,1)</f>
        <v>1.4</v>
      </c>
      <c r="H19" s="762">
        <f t="shared" ref="H19:H28" si="6">H5</f>
        <v>20075924</v>
      </c>
      <c r="I19" s="763" t="s">
        <v>587</v>
      </c>
    </row>
    <row r="20" spans="1:9">
      <c r="A20" s="751" t="s">
        <v>582</v>
      </c>
      <c r="B20" s="386">
        <v>2012</v>
      </c>
      <c r="C20" s="762">
        <v>234408</v>
      </c>
      <c r="D20" s="758">
        <v>1242649</v>
      </c>
      <c r="E20" s="758">
        <v>1230527</v>
      </c>
      <c r="F20" s="759">
        <f t="shared" si="4"/>
        <v>246530</v>
      </c>
      <c r="G20" s="761">
        <f t="shared" si="5"/>
        <v>1.2</v>
      </c>
      <c r="H20" s="762">
        <f t="shared" si="6"/>
        <v>19986943</v>
      </c>
      <c r="I20" s="752"/>
    </row>
    <row r="21" spans="1:9">
      <c r="A21" s="751" t="s">
        <v>583</v>
      </c>
      <c r="B21" s="386">
        <v>2013</v>
      </c>
      <c r="C21" s="762">
        <v>262376</v>
      </c>
      <c r="D21" s="758">
        <v>1297857</v>
      </c>
      <c r="E21" s="758">
        <v>1310495</v>
      </c>
      <c r="F21" s="759">
        <f t="shared" si="4"/>
        <v>249738</v>
      </c>
      <c r="G21" s="761">
        <f t="shared" si="5"/>
        <v>1.2</v>
      </c>
      <c r="H21" s="762">
        <f t="shared" si="6"/>
        <v>20614764</v>
      </c>
      <c r="I21" s="752"/>
    </row>
    <row r="22" spans="1:9">
      <c r="A22" s="751" t="s">
        <v>584</v>
      </c>
      <c r="B22" s="386">
        <v>2014</v>
      </c>
      <c r="C22" s="762">
        <v>186598</v>
      </c>
      <c r="D22" s="758">
        <v>1422299</v>
      </c>
      <c r="E22" s="758">
        <v>1386545</v>
      </c>
      <c r="F22" s="759">
        <f t="shared" si="4"/>
        <v>222352</v>
      </c>
      <c r="G22" s="761">
        <f t="shared" si="5"/>
        <v>1.1000000000000001</v>
      </c>
      <c r="H22" s="762">
        <f t="shared" si="6"/>
        <v>20741466</v>
      </c>
      <c r="I22" s="752"/>
    </row>
    <row r="23" spans="1:9">
      <c r="A23" s="751" t="s">
        <v>585</v>
      </c>
      <c r="B23" s="386">
        <v>2015</v>
      </c>
      <c r="C23" s="762">
        <v>201991</v>
      </c>
      <c r="D23" s="758">
        <v>1484173</v>
      </c>
      <c r="E23" s="758">
        <v>1434573</v>
      </c>
      <c r="F23" s="759">
        <f t="shared" si="4"/>
        <v>251591</v>
      </c>
      <c r="G23" s="761">
        <f t="shared" si="5"/>
        <v>1.2</v>
      </c>
      <c r="H23" s="762">
        <f t="shared" si="6"/>
        <v>21693279</v>
      </c>
      <c r="I23" s="764" t="s">
        <v>289</v>
      </c>
    </row>
    <row r="24" spans="1:9">
      <c r="A24" s="751" t="s">
        <v>586</v>
      </c>
      <c r="B24" s="386">
        <v>2016</v>
      </c>
      <c r="C24" s="762">
        <v>174209</v>
      </c>
      <c r="D24" s="758">
        <v>1381650</v>
      </c>
      <c r="E24" s="758">
        <v>1337144</v>
      </c>
      <c r="F24" s="759">
        <f t="shared" si="4"/>
        <v>218715</v>
      </c>
      <c r="G24" s="761">
        <f t="shared" si="5"/>
        <v>1</v>
      </c>
      <c r="H24" s="762">
        <f t="shared" si="6"/>
        <v>21836268</v>
      </c>
      <c r="I24" s="752"/>
    </row>
    <row r="25" spans="1:9">
      <c r="A25" s="746" t="s">
        <v>591</v>
      </c>
      <c r="B25" s="765">
        <v>2017</v>
      </c>
      <c r="C25" s="766">
        <v>226284</v>
      </c>
      <c r="D25" s="767">
        <v>1466526</v>
      </c>
      <c r="E25" s="767">
        <v>1466379</v>
      </c>
      <c r="F25" s="766">
        <f t="shared" si="4"/>
        <v>226431</v>
      </c>
      <c r="G25" s="768">
        <f t="shared" si="5"/>
        <v>1</v>
      </c>
      <c r="H25" s="766">
        <f t="shared" si="6"/>
        <v>22177085</v>
      </c>
      <c r="I25" s="747"/>
    </row>
    <row r="26" spans="1:9">
      <c r="A26" s="769" t="s">
        <v>592</v>
      </c>
      <c r="B26" s="770">
        <v>2018</v>
      </c>
      <c r="C26" s="771">
        <v>198720</v>
      </c>
      <c r="D26" s="772">
        <v>1410580</v>
      </c>
      <c r="E26" s="772">
        <v>1381074</v>
      </c>
      <c r="F26" s="771">
        <f t="shared" si="4"/>
        <v>228226</v>
      </c>
      <c r="G26" s="773">
        <f t="shared" si="5"/>
        <v>1</v>
      </c>
      <c r="H26" s="771">
        <f t="shared" si="6"/>
        <v>22200802</v>
      </c>
      <c r="I26" s="774"/>
    </row>
    <row r="27" spans="1:9">
      <c r="A27" s="775" t="s">
        <v>715</v>
      </c>
      <c r="B27" s="776">
        <v>2019</v>
      </c>
      <c r="C27" s="799">
        <v>324032</v>
      </c>
      <c r="D27" s="777">
        <v>1360385</v>
      </c>
      <c r="E27" s="777">
        <v>1383451</v>
      </c>
      <c r="F27" s="771">
        <f t="shared" ref="F27" si="7">C27+D27-E27</f>
        <v>300966</v>
      </c>
      <c r="G27" s="773">
        <f t="shared" ref="G27" si="8">ROUND(F27/H27*100,1)</f>
        <v>1.3</v>
      </c>
      <c r="H27" s="771">
        <f t="shared" si="6"/>
        <v>22311704</v>
      </c>
      <c r="I27" s="778"/>
    </row>
    <row r="28" spans="1:9">
      <c r="A28" s="775" t="s">
        <v>814</v>
      </c>
      <c r="B28" s="776">
        <v>2020</v>
      </c>
      <c r="C28" s="777">
        <v>376848</v>
      </c>
      <c r="D28" s="1220">
        <v>1233838</v>
      </c>
      <c r="E28" s="1208">
        <v>1283597</v>
      </c>
      <c r="F28" s="771">
        <f t="shared" ref="F28" si="9">C28+D28-E28</f>
        <v>327089</v>
      </c>
      <c r="G28" s="773">
        <f t="shared" ref="G28" si="10">ROUND(F28/H28*100,1)</f>
        <v>1.5</v>
      </c>
      <c r="H28" s="771">
        <f t="shared" si="6"/>
        <v>21735871</v>
      </c>
      <c r="I28" s="778" t="s">
        <v>815</v>
      </c>
    </row>
    <row r="29" spans="1:9">
      <c r="C29" s="779"/>
      <c r="D29" s="779"/>
      <c r="E29" s="779"/>
      <c r="F29" s="779"/>
      <c r="G29" s="779"/>
      <c r="H29" s="397"/>
    </row>
    <row r="30" spans="1:9">
      <c r="A30" s="744" t="s">
        <v>717</v>
      </c>
      <c r="C30" s="779"/>
      <c r="D30" s="779"/>
      <c r="E30" s="779"/>
      <c r="F30" s="397" t="s">
        <v>371</v>
      </c>
      <c r="G30" s="397"/>
      <c r="H30" s="397"/>
    </row>
    <row r="31" spans="1:9" ht="26.25" customHeight="1">
      <c r="A31" s="746"/>
      <c r="B31" s="765"/>
      <c r="C31" s="780" t="s">
        <v>359</v>
      </c>
      <c r="D31" s="781" t="s">
        <v>365</v>
      </c>
      <c r="E31" s="781" t="s">
        <v>366</v>
      </c>
      <c r="F31" s="1394" t="s">
        <v>372</v>
      </c>
      <c r="G31" s="1395"/>
      <c r="H31" s="782" t="s">
        <v>373</v>
      </c>
      <c r="I31" s="750" t="s">
        <v>360</v>
      </c>
    </row>
    <row r="32" spans="1:9">
      <c r="A32" s="769"/>
      <c r="B32" s="770"/>
      <c r="C32" s="783" t="s">
        <v>367</v>
      </c>
      <c r="D32" s="784" t="s">
        <v>368</v>
      </c>
      <c r="E32" s="784" t="s">
        <v>369</v>
      </c>
      <c r="F32" s="785" t="s">
        <v>370</v>
      </c>
      <c r="G32" s="786" t="s">
        <v>375</v>
      </c>
      <c r="H32" s="787"/>
      <c r="I32" s="757"/>
    </row>
    <row r="33" spans="1:9">
      <c r="A33" s="751" t="s">
        <v>581</v>
      </c>
      <c r="B33" s="386">
        <v>2011</v>
      </c>
      <c r="C33" s="762">
        <v>-86009</v>
      </c>
      <c r="D33" s="758">
        <v>114738</v>
      </c>
      <c r="E33" s="758">
        <v>102075</v>
      </c>
      <c r="F33" s="759">
        <f t="shared" ref="F33:F40" si="11">C33+D33-E33</f>
        <v>-73346</v>
      </c>
      <c r="G33" s="761">
        <f t="shared" ref="G33:G40" si="12">ROUND(F33/H33*100,1)</f>
        <v>-0.4</v>
      </c>
      <c r="H33" s="762">
        <f t="shared" ref="H33:H42" si="13">H5</f>
        <v>20075924</v>
      </c>
      <c r="I33" s="763" t="s">
        <v>587</v>
      </c>
    </row>
    <row r="34" spans="1:9">
      <c r="A34" s="751" t="s">
        <v>582</v>
      </c>
      <c r="B34" s="386">
        <v>2012</v>
      </c>
      <c r="C34" s="762">
        <v>-34068</v>
      </c>
      <c r="D34" s="758">
        <v>114190</v>
      </c>
      <c r="E34" s="758">
        <v>99121</v>
      </c>
      <c r="F34" s="759">
        <f t="shared" si="11"/>
        <v>-18999</v>
      </c>
      <c r="G34" s="761">
        <f t="shared" si="12"/>
        <v>-0.1</v>
      </c>
      <c r="H34" s="762">
        <f t="shared" si="13"/>
        <v>19986943</v>
      </c>
      <c r="I34" s="752"/>
    </row>
    <row r="35" spans="1:9">
      <c r="A35" s="751" t="s">
        <v>583</v>
      </c>
      <c r="B35" s="386">
        <v>2013</v>
      </c>
      <c r="C35" s="762">
        <v>-35320</v>
      </c>
      <c r="D35" s="758">
        <v>111852</v>
      </c>
      <c r="E35" s="758">
        <v>99795</v>
      </c>
      <c r="F35" s="759">
        <f t="shared" si="11"/>
        <v>-23263</v>
      </c>
      <c r="G35" s="761">
        <f t="shared" si="12"/>
        <v>-0.1</v>
      </c>
      <c r="H35" s="762">
        <f t="shared" si="13"/>
        <v>20614764</v>
      </c>
      <c r="I35" s="752"/>
    </row>
    <row r="36" spans="1:9">
      <c r="A36" s="751" t="s">
        <v>584</v>
      </c>
      <c r="B36" s="386">
        <v>2014</v>
      </c>
      <c r="C36" s="762">
        <v>22024</v>
      </c>
      <c r="D36" s="758">
        <v>104263</v>
      </c>
      <c r="E36" s="758">
        <v>117612</v>
      </c>
      <c r="F36" s="759">
        <f t="shared" si="11"/>
        <v>8675</v>
      </c>
      <c r="G36" s="761">
        <f t="shared" si="12"/>
        <v>0</v>
      </c>
      <c r="H36" s="762">
        <f t="shared" si="13"/>
        <v>20741466</v>
      </c>
      <c r="I36" s="752"/>
    </row>
    <row r="37" spans="1:9">
      <c r="A37" s="751" t="s">
        <v>585</v>
      </c>
      <c r="B37" s="386">
        <v>2015</v>
      </c>
      <c r="C37" s="762">
        <v>80321</v>
      </c>
      <c r="D37" s="758">
        <v>92606</v>
      </c>
      <c r="E37" s="758">
        <v>116318</v>
      </c>
      <c r="F37" s="759">
        <f t="shared" si="11"/>
        <v>56609</v>
      </c>
      <c r="G37" s="761">
        <f t="shared" si="12"/>
        <v>0.3</v>
      </c>
      <c r="H37" s="762">
        <f t="shared" si="13"/>
        <v>21693279</v>
      </c>
      <c r="I37" s="764" t="s">
        <v>289</v>
      </c>
    </row>
    <row r="38" spans="1:9">
      <c r="A38" s="751" t="s">
        <v>586</v>
      </c>
      <c r="B38" s="386">
        <v>2016</v>
      </c>
      <c r="C38" s="762">
        <v>24063</v>
      </c>
      <c r="D38" s="758">
        <v>84133</v>
      </c>
      <c r="E38" s="758">
        <v>110922</v>
      </c>
      <c r="F38" s="759">
        <f t="shared" si="11"/>
        <v>-2726</v>
      </c>
      <c r="G38" s="761">
        <f t="shared" si="12"/>
        <v>0</v>
      </c>
      <c r="H38" s="762">
        <f t="shared" si="13"/>
        <v>21836268</v>
      </c>
      <c r="I38" s="752"/>
    </row>
    <row r="39" spans="1:9">
      <c r="A39" s="746" t="s">
        <v>591</v>
      </c>
      <c r="B39" s="765">
        <v>2017</v>
      </c>
      <c r="C39" s="766">
        <v>67139</v>
      </c>
      <c r="D39" s="767">
        <v>110334</v>
      </c>
      <c r="E39" s="767">
        <v>113315</v>
      </c>
      <c r="F39" s="766">
        <f t="shared" si="11"/>
        <v>64158</v>
      </c>
      <c r="G39" s="768">
        <f t="shared" si="12"/>
        <v>0.3</v>
      </c>
      <c r="H39" s="766">
        <f t="shared" si="13"/>
        <v>22177085</v>
      </c>
      <c r="I39" s="747"/>
    </row>
    <row r="40" spans="1:9">
      <c r="A40" s="769" t="s">
        <v>592</v>
      </c>
      <c r="B40" s="770">
        <v>2018</v>
      </c>
      <c r="C40" s="771">
        <v>151551</v>
      </c>
      <c r="D40" s="772">
        <v>59842</v>
      </c>
      <c r="E40" s="772">
        <v>116273</v>
      </c>
      <c r="F40" s="771">
        <f t="shared" si="11"/>
        <v>95120</v>
      </c>
      <c r="G40" s="773">
        <f t="shared" si="12"/>
        <v>0.4</v>
      </c>
      <c r="H40" s="771">
        <f t="shared" si="13"/>
        <v>22200802</v>
      </c>
      <c r="I40" s="774"/>
    </row>
    <row r="41" spans="1:9">
      <c r="A41" s="775" t="s">
        <v>715</v>
      </c>
      <c r="B41" s="776">
        <v>2019</v>
      </c>
      <c r="C41" s="799">
        <v>56389</v>
      </c>
      <c r="D41" s="777">
        <v>57035</v>
      </c>
      <c r="E41" s="777">
        <v>116099</v>
      </c>
      <c r="F41" s="771">
        <f t="shared" ref="F41:F42" si="14">C41+D41-E41</f>
        <v>-2675</v>
      </c>
      <c r="G41" s="773">
        <f t="shared" ref="G41:G42" si="15">ROUND(F41/H41*100,1)</f>
        <v>0</v>
      </c>
      <c r="H41" s="771">
        <f t="shared" si="13"/>
        <v>22311704</v>
      </c>
      <c r="I41" s="778"/>
    </row>
    <row r="42" spans="1:9">
      <c r="A42" s="775" t="s">
        <v>814</v>
      </c>
      <c r="B42" s="776">
        <v>2020</v>
      </c>
      <c r="C42" s="799">
        <v>-173553</v>
      </c>
      <c r="D42" s="777">
        <v>62890</v>
      </c>
      <c r="E42" s="777">
        <v>134891</v>
      </c>
      <c r="F42" s="771">
        <f t="shared" si="14"/>
        <v>-245554</v>
      </c>
      <c r="G42" s="1211">
        <f t="shared" si="15"/>
        <v>-1.1000000000000001</v>
      </c>
      <c r="H42" s="771">
        <f t="shared" si="13"/>
        <v>21735871</v>
      </c>
      <c r="I42" s="778" t="s">
        <v>815</v>
      </c>
    </row>
    <row r="43" spans="1:9">
      <c r="C43" s="779"/>
      <c r="D43" s="779"/>
      <c r="E43" s="779"/>
      <c r="F43" s="779"/>
      <c r="G43" s="779"/>
      <c r="H43" s="397"/>
    </row>
    <row r="44" spans="1:9">
      <c r="C44" s="779"/>
      <c r="D44" s="779"/>
      <c r="E44" s="779"/>
      <c r="F44" s="779"/>
      <c r="G44" s="779"/>
      <c r="H44" s="397"/>
    </row>
    <row r="45" spans="1:9">
      <c r="A45" s="744" t="s">
        <v>362</v>
      </c>
      <c r="C45" s="779"/>
      <c r="D45" s="779"/>
      <c r="E45" s="779"/>
      <c r="F45" s="397" t="s">
        <v>371</v>
      </c>
      <c r="G45" s="397"/>
      <c r="H45" s="397"/>
    </row>
    <row r="46" spans="1:9" ht="26.25" customHeight="1">
      <c r="A46" s="746"/>
      <c r="B46" s="765"/>
      <c r="C46" s="780" t="s">
        <v>359</v>
      </c>
      <c r="D46" s="781" t="s">
        <v>365</v>
      </c>
      <c r="E46" s="781" t="s">
        <v>366</v>
      </c>
      <c r="F46" s="1394" t="s">
        <v>372</v>
      </c>
      <c r="G46" s="1395"/>
      <c r="H46" s="782" t="s">
        <v>373</v>
      </c>
      <c r="I46" s="750" t="s">
        <v>360</v>
      </c>
    </row>
    <row r="47" spans="1:9">
      <c r="A47" s="769"/>
      <c r="B47" s="770"/>
      <c r="C47" s="783" t="s">
        <v>367</v>
      </c>
      <c r="D47" s="784" t="s">
        <v>368</v>
      </c>
      <c r="E47" s="784" t="s">
        <v>369</v>
      </c>
      <c r="F47" s="785" t="s">
        <v>370</v>
      </c>
      <c r="G47" s="788" t="s">
        <v>375</v>
      </c>
      <c r="H47" s="787"/>
      <c r="I47" s="757"/>
    </row>
    <row r="48" spans="1:9">
      <c r="A48" s="751" t="s">
        <v>581</v>
      </c>
      <c r="B48" s="386">
        <v>2011</v>
      </c>
      <c r="C48" s="766">
        <v>507194</v>
      </c>
      <c r="D48" s="758">
        <v>46107</v>
      </c>
      <c r="E48" s="758">
        <v>868721</v>
      </c>
      <c r="F48" s="759">
        <f t="shared" ref="F48:F55" si="16">C48+D48-E48</f>
        <v>-315420</v>
      </c>
      <c r="G48" s="761">
        <f t="shared" ref="G48:G55" si="17">ROUND(F48/H48*100,1)</f>
        <v>-1.6</v>
      </c>
      <c r="H48" s="762">
        <f t="shared" ref="H48:H57" si="18">H5</f>
        <v>20075924</v>
      </c>
      <c r="I48" s="763" t="s">
        <v>587</v>
      </c>
    </row>
    <row r="49" spans="1:9">
      <c r="A49" s="751" t="s">
        <v>582</v>
      </c>
      <c r="B49" s="386">
        <v>2012</v>
      </c>
      <c r="C49" s="762">
        <v>560975</v>
      </c>
      <c r="D49" s="758">
        <v>43184</v>
      </c>
      <c r="E49" s="758">
        <v>970919</v>
      </c>
      <c r="F49" s="759">
        <f t="shared" si="16"/>
        <v>-366760</v>
      </c>
      <c r="G49" s="761">
        <f t="shared" si="17"/>
        <v>-1.8</v>
      </c>
      <c r="H49" s="762">
        <f t="shared" si="18"/>
        <v>19986943</v>
      </c>
      <c r="I49" s="752"/>
    </row>
    <row r="50" spans="1:9">
      <c r="A50" s="751" t="s">
        <v>583</v>
      </c>
      <c r="B50" s="386">
        <v>2013</v>
      </c>
      <c r="C50" s="762">
        <v>235862</v>
      </c>
      <c r="D50" s="758">
        <v>45987</v>
      </c>
      <c r="E50" s="758">
        <v>1008417</v>
      </c>
      <c r="F50" s="759">
        <f t="shared" si="16"/>
        <v>-726568</v>
      </c>
      <c r="G50" s="761">
        <f t="shared" si="17"/>
        <v>-3.5</v>
      </c>
      <c r="H50" s="762">
        <f t="shared" si="18"/>
        <v>20614764</v>
      </c>
      <c r="I50" s="752"/>
    </row>
    <row r="51" spans="1:9">
      <c r="A51" s="751" t="s">
        <v>584</v>
      </c>
      <c r="B51" s="386">
        <v>2014</v>
      </c>
      <c r="C51" s="762">
        <v>428272</v>
      </c>
      <c r="D51" s="758">
        <v>70591</v>
      </c>
      <c r="E51" s="758">
        <v>1026856</v>
      </c>
      <c r="F51" s="759">
        <f t="shared" si="16"/>
        <v>-527993</v>
      </c>
      <c r="G51" s="761">
        <f t="shared" si="17"/>
        <v>-2.5</v>
      </c>
      <c r="H51" s="762">
        <f t="shared" si="18"/>
        <v>20741466</v>
      </c>
      <c r="I51" s="752"/>
    </row>
    <row r="52" spans="1:9">
      <c r="A52" s="751" t="s">
        <v>585</v>
      </c>
      <c r="B52" s="386">
        <v>2015</v>
      </c>
      <c r="C52" s="762">
        <v>327096</v>
      </c>
      <c r="D52" s="758">
        <v>65591</v>
      </c>
      <c r="E52" s="758">
        <v>1055685</v>
      </c>
      <c r="F52" s="759">
        <f t="shared" si="16"/>
        <v>-662998</v>
      </c>
      <c r="G52" s="761">
        <f t="shared" si="17"/>
        <v>-3.1</v>
      </c>
      <c r="H52" s="762">
        <f t="shared" si="18"/>
        <v>21693279</v>
      </c>
      <c r="I52" s="764" t="s">
        <v>289</v>
      </c>
    </row>
    <row r="53" spans="1:9">
      <c r="A53" s="751" t="s">
        <v>586</v>
      </c>
      <c r="B53" s="386">
        <v>2016</v>
      </c>
      <c r="C53" s="762">
        <v>412334</v>
      </c>
      <c r="D53" s="758">
        <v>52593</v>
      </c>
      <c r="E53" s="758">
        <v>990109</v>
      </c>
      <c r="F53" s="759">
        <f t="shared" si="16"/>
        <v>-525182</v>
      </c>
      <c r="G53" s="761">
        <f t="shared" si="17"/>
        <v>-2.4</v>
      </c>
      <c r="H53" s="762">
        <f t="shared" si="18"/>
        <v>21836268</v>
      </c>
      <c r="I53" s="752"/>
    </row>
    <row r="54" spans="1:9">
      <c r="A54" s="746" t="s">
        <v>591</v>
      </c>
      <c r="B54" s="765">
        <v>2017</v>
      </c>
      <c r="C54" s="766">
        <v>187757</v>
      </c>
      <c r="D54" s="767">
        <v>52935</v>
      </c>
      <c r="E54" s="767">
        <v>1017236</v>
      </c>
      <c r="F54" s="766">
        <f t="shared" si="16"/>
        <v>-776544</v>
      </c>
      <c r="G54" s="768">
        <f t="shared" si="17"/>
        <v>-3.5</v>
      </c>
      <c r="H54" s="766">
        <f t="shared" si="18"/>
        <v>22177085</v>
      </c>
      <c r="I54" s="747"/>
    </row>
    <row r="55" spans="1:9">
      <c r="A55" s="769" t="s">
        <v>592</v>
      </c>
      <c r="B55" s="770">
        <v>2018</v>
      </c>
      <c r="C55" s="771">
        <v>201717</v>
      </c>
      <c r="D55" s="772">
        <v>60542</v>
      </c>
      <c r="E55" s="772">
        <v>1007723</v>
      </c>
      <c r="F55" s="771">
        <f t="shared" si="16"/>
        <v>-745464</v>
      </c>
      <c r="G55" s="773">
        <f t="shared" si="17"/>
        <v>-3.4</v>
      </c>
      <c r="H55" s="771">
        <f t="shared" si="18"/>
        <v>22200802</v>
      </c>
      <c r="I55" s="774"/>
    </row>
    <row r="56" spans="1:9">
      <c r="A56" s="775" t="s">
        <v>715</v>
      </c>
      <c r="B56" s="776">
        <v>2019</v>
      </c>
      <c r="C56" s="799">
        <v>692104</v>
      </c>
      <c r="D56" s="777">
        <v>48054</v>
      </c>
      <c r="E56" s="777">
        <v>862343</v>
      </c>
      <c r="F56" s="771">
        <f t="shared" ref="F56:F57" si="19">C56+D56-E56</f>
        <v>-122185</v>
      </c>
      <c r="G56" s="773">
        <f t="shared" ref="G56:G57" si="20">ROUND(F56/H56*100,1)</f>
        <v>-0.5</v>
      </c>
      <c r="H56" s="771">
        <f t="shared" si="18"/>
        <v>22311704</v>
      </c>
      <c r="I56" s="778"/>
    </row>
    <row r="57" spans="1:9">
      <c r="A57" s="775" t="s">
        <v>814</v>
      </c>
      <c r="B57" s="776">
        <v>2020</v>
      </c>
      <c r="C57" s="777">
        <v>2033126</v>
      </c>
      <c r="D57" s="1220">
        <v>40771</v>
      </c>
      <c r="E57" s="1208">
        <v>903077</v>
      </c>
      <c r="F57" s="771">
        <f t="shared" si="19"/>
        <v>1170820</v>
      </c>
      <c r="G57" s="1211">
        <f t="shared" si="20"/>
        <v>5.4</v>
      </c>
      <c r="H57" s="799">
        <f t="shared" si="18"/>
        <v>21735871</v>
      </c>
      <c r="I57" s="778" t="s">
        <v>815</v>
      </c>
    </row>
    <row r="58" spans="1:9">
      <c r="C58" s="779"/>
      <c r="D58" s="779"/>
      <c r="E58" s="779"/>
      <c r="F58" s="779"/>
      <c r="G58" s="779"/>
      <c r="H58" s="397"/>
    </row>
    <row r="59" spans="1:9">
      <c r="A59" s="744" t="s">
        <v>171</v>
      </c>
      <c r="C59" s="779"/>
      <c r="D59" s="779"/>
      <c r="E59" s="779"/>
      <c r="F59" s="397" t="s">
        <v>371</v>
      </c>
      <c r="G59" s="397"/>
      <c r="H59" s="397"/>
    </row>
    <row r="60" spans="1:9" ht="26.25" customHeight="1">
      <c r="A60" s="746"/>
      <c r="B60" s="765"/>
      <c r="C60" s="780" t="s">
        <v>359</v>
      </c>
      <c r="D60" s="781" t="s">
        <v>365</v>
      </c>
      <c r="E60" s="781" t="s">
        <v>366</v>
      </c>
      <c r="F60" s="1394" t="s">
        <v>372</v>
      </c>
      <c r="G60" s="1395"/>
      <c r="H60" s="782" t="s">
        <v>373</v>
      </c>
      <c r="I60" s="750" t="s">
        <v>360</v>
      </c>
    </row>
    <row r="61" spans="1:9">
      <c r="A61" s="769"/>
      <c r="B61" s="770"/>
      <c r="C61" s="783" t="s">
        <v>367</v>
      </c>
      <c r="D61" s="784" t="s">
        <v>368</v>
      </c>
      <c r="E61" s="784" t="s">
        <v>369</v>
      </c>
      <c r="F61" s="785" t="s">
        <v>370</v>
      </c>
      <c r="G61" s="786" t="s">
        <v>375</v>
      </c>
      <c r="H61" s="787"/>
      <c r="I61" s="757"/>
    </row>
    <row r="62" spans="1:9">
      <c r="A62" s="751" t="s">
        <v>581</v>
      </c>
      <c r="B62" s="386">
        <v>2011</v>
      </c>
      <c r="C62" s="759">
        <v>-12904</v>
      </c>
      <c r="D62" s="1227">
        <v>1579</v>
      </c>
      <c r="E62" s="789">
        <v>14150</v>
      </c>
      <c r="F62" s="759">
        <f t="shared" ref="F62:F69" si="21">C62+D62-E62</f>
        <v>-25475</v>
      </c>
      <c r="G62" s="761">
        <f t="shared" ref="G62:G69" si="22">ROUND(F62/H62*100,1)</f>
        <v>-0.1</v>
      </c>
      <c r="H62" s="762">
        <f t="shared" ref="H62:H71" si="23">H5</f>
        <v>20075924</v>
      </c>
      <c r="I62" s="763" t="s">
        <v>587</v>
      </c>
    </row>
    <row r="63" spans="1:9">
      <c r="A63" s="751" t="s">
        <v>582</v>
      </c>
      <c r="B63" s="386">
        <v>2012</v>
      </c>
      <c r="C63" s="759">
        <v>37442</v>
      </c>
      <c r="D63" s="759">
        <v>1326</v>
      </c>
      <c r="E63" s="760">
        <v>12799</v>
      </c>
      <c r="F63" s="759">
        <f t="shared" si="21"/>
        <v>25969</v>
      </c>
      <c r="G63" s="761">
        <f t="shared" si="22"/>
        <v>0.1</v>
      </c>
      <c r="H63" s="762">
        <f t="shared" si="23"/>
        <v>19986943</v>
      </c>
      <c r="I63" s="752"/>
    </row>
    <row r="64" spans="1:9">
      <c r="A64" s="751" t="s">
        <v>583</v>
      </c>
      <c r="B64" s="386">
        <v>2013</v>
      </c>
      <c r="C64" s="759">
        <v>17149</v>
      </c>
      <c r="D64" s="759">
        <v>1300</v>
      </c>
      <c r="E64" s="760">
        <v>12837</v>
      </c>
      <c r="F64" s="759">
        <f t="shared" si="21"/>
        <v>5612</v>
      </c>
      <c r="G64" s="761">
        <f t="shared" si="22"/>
        <v>0</v>
      </c>
      <c r="H64" s="762">
        <f t="shared" si="23"/>
        <v>20614764</v>
      </c>
      <c r="I64" s="752"/>
    </row>
    <row r="65" spans="1:9">
      <c r="A65" s="751" t="s">
        <v>584</v>
      </c>
      <c r="B65" s="386">
        <v>2014</v>
      </c>
      <c r="C65" s="759">
        <v>52596</v>
      </c>
      <c r="D65" s="759">
        <v>2441</v>
      </c>
      <c r="E65" s="760">
        <v>13858</v>
      </c>
      <c r="F65" s="759">
        <f t="shared" si="21"/>
        <v>41179</v>
      </c>
      <c r="G65" s="761">
        <f t="shared" si="22"/>
        <v>0.2</v>
      </c>
      <c r="H65" s="762">
        <f t="shared" si="23"/>
        <v>20741466</v>
      </c>
      <c r="I65" s="752"/>
    </row>
    <row r="66" spans="1:9">
      <c r="A66" s="751" t="s">
        <v>585</v>
      </c>
      <c r="B66" s="386">
        <v>2015</v>
      </c>
      <c r="C66" s="759">
        <v>68125</v>
      </c>
      <c r="D66" s="759">
        <v>2526</v>
      </c>
      <c r="E66" s="760">
        <v>13736</v>
      </c>
      <c r="F66" s="759">
        <f t="shared" si="21"/>
        <v>56915</v>
      </c>
      <c r="G66" s="761">
        <f t="shared" si="22"/>
        <v>0.3</v>
      </c>
      <c r="H66" s="762">
        <f t="shared" si="23"/>
        <v>21693279</v>
      </c>
      <c r="I66" s="764" t="s">
        <v>289</v>
      </c>
    </row>
    <row r="67" spans="1:9">
      <c r="A67" s="751" t="s">
        <v>586</v>
      </c>
      <c r="B67" s="386">
        <v>2016</v>
      </c>
      <c r="C67" s="759">
        <v>101497</v>
      </c>
      <c r="D67" s="759">
        <v>1947</v>
      </c>
      <c r="E67" s="760">
        <v>13906</v>
      </c>
      <c r="F67" s="759">
        <f t="shared" si="21"/>
        <v>89538</v>
      </c>
      <c r="G67" s="761">
        <f t="shared" si="22"/>
        <v>0.4</v>
      </c>
      <c r="H67" s="762">
        <f t="shared" si="23"/>
        <v>21836268</v>
      </c>
      <c r="I67" s="752"/>
    </row>
    <row r="68" spans="1:9">
      <c r="A68" s="746" t="s">
        <v>591</v>
      </c>
      <c r="B68" s="765">
        <v>2017</v>
      </c>
      <c r="C68" s="1227">
        <v>78083</v>
      </c>
      <c r="D68" s="1227">
        <v>1777</v>
      </c>
      <c r="E68" s="789">
        <v>15591</v>
      </c>
      <c r="F68" s="766">
        <f t="shared" si="21"/>
        <v>64269</v>
      </c>
      <c r="G68" s="768">
        <f t="shared" si="22"/>
        <v>0.3</v>
      </c>
      <c r="H68" s="766">
        <f t="shared" si="23"/>
        <v>22177085</v>
      </c>
      <c r="I68" s="747"/>
    </row>
    <row r="69" spans="1:9">
      <c r="A69" s="769" t="s">
        <v>592</v>
      </c>
      <c r="B69" s="770">
        <v>2018</v>
      </c>
      <c r="C69" s="1228">
        <v>37454</v>
      </c>
      <c r="D69" s="1228">
        <v>1927</v>
      </c>
      <c r="E69" s="790">
        <v>16563</v>
      </c>
      <c r="F69" s="771">
        <f t="shared" si="21"/>
        <v>22818</v>
      </c>
      <c r="G69" s="773">
        <f t="shared" si="22"/>
        <v>0.1</v>
      </c>
      <c r="H69" s="771">
        <f t="shared" si="23"/>
        <v>22200802</v>
      </c>
      <c r="I69" s="774"/>
    </row>
    <row r="70" spans="1:9">
      <c r="A70" s="775" t="s">
        <v>715</v>
      </c>
      <c r="B70" s="776">
        <v>2019</v>
      </c>
      <c r="C70" s="1220">
        <v>23939</v>
      </c>
      <c r="D70" s="1220">
        <v>2422</v>
      </c>
      <c r="E70" s="1208">
        <v>15678</v>
      </c>
      <c r="F70" s="771">
        <f t="shared" ref="F70:F71" si="24">C70+D70-E70</f>
        <v>10683</v>
      </c>
      <c r="G70" s="773">
        <f t="shared" ref="G70:G71" si="25">ROUND(F70/H70*100,1)</f>
        <v>0</v>
      </c>
      <c r="H70" s="771">
        <f t="shared" si="23"/>
        <v>22311704</v>
      </c>
      <c r="I70" s="778"/>
    </row>
    <row r="71" spans="1:9">
      <c r="A71" s="775" t="s">
        <v>814</v>
      </c>
      <c r="B71" s="776">
        <v>2020</v>
      </c>
      <c r="C71" s="777">
        <v>151180</v>
      </c>
      <c r="D71" s="1220">
        <v>1840</v>
      </c>
      <c r="E71" s="1208">
        <v>15057</v>
      </c>
      <c r="F71" s="771">
        <f t="shared" si="24"/>
        <v>137963</v>
      </c>
      <c r="G71" s="1209">
        <f t="shared" si="25"/>
        <v>0.6</v>
      </c>
      <c r="H71" s="799">
        <f t="shared" si="23"/>
        <v>21735871</v>
      </c>
      <c r="I71" s="778" t="s">
        <v>815</v>
      </c>
    </row>
    <row r="72" spans="1:9">
      <c r="C72" s="779"/>
      <c r="D72" s="779"/>
      <c r="E72" s="779"/>
      <c r="F72" s="779"/>
      <c r="G72" s="779"/>
      <c r="H72" s="397"/>
    </row>
    <row r="73" spans="1:9">
      <c r="A73" s="744" t="s">
        <v>363</v>
      </c>
      <c r="C73" s="779"/>
      <c r="D73" s="779"/>
      <c r="E73" s="779"/>
      <c r="F73" s="397" t="s">
        <v>371</v>
      </c>
      <c r="G73" s="397"/>
      <c r="H73" s="397"/>
    </row>
    <row r="74" spans="1:9" ht="26.25" customHeight="1">
      <c r="A74" s="746"/>
      <c r="B74" s="765"/>
      <c r="C74" s="780" t="s">
        <v>359</v>
      </c>
      <c r="D74" s="781" t="s">
        <v>365</v>
      </c>
      <c r="E74" s="781" t="s">
        <v>366</v>
      </c>
      <c r="F74" s="1394" t="s">
        <v>372</v>
      </c>
      <c r="G74" s="1395"/>
      <c r="H74" s="782" t="s">
        <v>373</v>
      </c>
      <c r="I74" s="750" t="s">
        <v>360</v>
      </c>
    </row>
    <row r="75" spans="1:9">
      <c r="A75" s="769"/>
      <c r="B75" s="770"/>
      <c r="C75" s="783" t="s">
        <v>367</v>
      </c>
      <c r="D75" s="784" t="s">
        <v>368</v>
      </c>
      <c r="E75" s="784" t="s">
        <v>369</v>
      </c>
      <c r="F75" s="785" t="s">
        <v>370</v>
      </c>
      <c r="G75" s="788" t="s">
        <v>375</v>
      </c>
      <c r="H75" s="787"/>
      <c r="I75" s="757"/>
    </row>
    <row r="76" spans="1:9">
      <c r="A76" s="751" t="s">
        <v>581</v>
      </c>
      <c r="B76" s="386">
        <v>2011</v>
      </c>
      <c r="C76" s="762">
        <f t="shared" ref="C76:E85" si="26">C5+C19+C33+C48+C62</f>
        <v>2141138</v>
      </c>
      <c r="D76" s="758">
        <f t="shared" si="26"/>
        <v>2248223</v>
      </c>
      <c r="E76" s="758">
        <f t="shared" si="26"/>
        <v>2716647</v>
      </c>
      <c r="F76" s="759">
        <f t="shared" ref="F76:F83" si="27">C76+D76-E76</f>
        <v>1672714</v>
      </c>
      <c r="G76" s="761">
        <f t="shared" ref="G76:G83" si="28">ROUND(F76/H76*100,1)</f>
        <v>8.3000000000000007</v>
      </c>
      <c r="H76" s="762">
        <f t="shared" ref="H76:H85" si="29">H5</f>
        <v>20075924</v>
      </c>
      <c r="I76" s="763" t="s">
        <v>587</v>
      </c>
    </row>
    <row r="77" spans="1:9">
      <c r="A77" s="751" t="s">
        <v>582</v>
      </c>
      <c r="B77" s="386">
        <v>2012</v>
      </c>
      <c r="C77" s="762">
        <f t="shared" si="26"/>
        <v>2188735</v>
      </c>
      <c r="D77" s="758">
        <f t="shared" si="26"/>
        <v>2320157</v>
      </c>
      <c r="E77" s="758">
        <f t="shared" si="26"/>
        <v>2895120</v>
      </c>
      <c r="F77" s="759">
        <f t="shared" si="27"/>
        <v>1613772</v>
      </c>
      <c r="G77" s="761">
        <f t="shared" si="28"/>
        <v>8.1</v>
      </c>
      <c r="H77" s="762">
        <f t="shared" si="29"/>
        <v>19986943</v>
      </c>
      <c r="I77" s="752"/>
    </row>
    <row r="78" spans="1:9" ht="13.5" customHeight="1">
      <c r="A78" s="751" t="s">
        <v>583</v>
      </c>
      <c r="B78" s="386">
        <v>2013</v>
      </c>
      <c r="C78" s="762">
        <f t="shared" si="26"/>
        <v>2090027</v>
      </c>
      <c r="D78" s="758">
        <f t="shared" si="26"/>
        <v>2395934</v>
      </c>
      <c r="E78" s="758">
        <f t="shared" si="26"/>
        <v>3066718</v>
      </c>
      <c r="F78" s="759">
        <f t="shared" si="27"/>
        <v>1419243</v>
      </c>
      <c r="G78" s="761">
        <f t="shared" si="28"/>
        <v>6.9</v>
      </c>
      <c r="H78" s="762">
        <f t="shared" si="29"/>
        <v>20614764</v>
      </c>
      <c r="I78" s="752"/>
    </row>
    <row r="79" spans="1:9" ht="13.5" customHeight="1">
      <c r="A79" s="751" t="s">
        <v>584</v>
      </c>
      <c r="B79" s="386">
        <v>2014</v>
      </c>
      <c r="C79" s="762">
        <f t="shared" si="26"/>
        <v>2114701</v>
      </c>
      <c r="D79" s="758">
        <f t="shared" si="26"/>
        <v>2669828</v>
      </c>
      <c r="E79" s="758">
        <f t="shared" si="26"/>
        <v>3345801</v>
      </c>
      <c r="F79" s="759">
        <f t="shared" si="27"/>
        <v>1438728</v>
      </c>
      <c r="G79" s="761">
        <f t="shared" si="28"/>
        <v>6.9</v>
      </c>
      <c r="H79" s="762">
        <f t="shared" si="29"/>
        <v>20741466</v>
      </c>
      <c r="I79" s="752"/>
    </row>
    <row r="80" spans="1:9" ht="13.5" customHeight="1">
      <c r="A80" s="751" t="s">
        <v>585</v>
      </c>
      <c r="B80" s="386">
        <v>2015</v>
      </c>
      <c r="C80" s="762">
        <f t="shared" si="26"/>
        <v>2651966</v>
      </c>
      <c r="D80" s="758">
        <f t="shared" si="26"/>
        <v>2988188</v>
      </c>
      <c r="E80" s="758">
        <f t="shared" si="26"/>
        <v>3654024</v>
      </c>
      <c r="F80" s="759">
        <f t="shared" si="27"/>
        <v>1986130</v>
      </c>
      <c r="G80" s="761">
        <f t="shared" si="28"/>
        <v>9.1999999999999993</v>
      </c>
      <c r="H80" s="762">
        <f t="shared" si="29"/>
        <v>21693279</v>
      </c>
      <c r="I80" s="764" t="s">
        <v>289</v>
      </c>
    </row>
    <row r="81" spans="1:9" ht="13.5" customHeight="1">
      <c r="A81" s="751" t="s">
        <v>586</v>
      </c>
      <c r="B81" s="386">
        <v>2016</v>
      </c>
      <c r="C81" s="762">
        <f t="shared" si="26"/>
        <v>2943074</v>
      </c>
      <c r="D81" s="758">
        <f t="shared" si="26"/>
        <v>2896639</v>
      </c>
      <c r="E81" s="758">
        <f t="shared" si="26"/>
        <v>3386227</v>
      </c>
      <c r="F81" s="759">
        <f t="shared" si="27"/>
        <v>2453486</v>
      </c>
      <c r="G81" s="761">
        <f t="shared" si="28"/>
        <v>11.2</v>
      </c>
      <c r="H81" s="762">
        <f t="shared" si="29"/>
        <v>21836268</v>
      </c>
      <c r="I81" s="752"/>
    </row>
    <row r="82" spans="1:9" ht="13.5" customHeight="1">
      <c r="A82" s="746" t="s">
        <v>591</v>
      </c>
      <c r="B82" s="765">
        <v>2017</v>
      </c>
      <c r="C82" s="766">
        <f t="shared" si="26"/>
        <v>2667053</v>
      </c>
      <c r="D82" s="767">
        <f t="shared" si="26"/>
        <v>3224972</v>
      </c>
      <c r="E82" s="789">
        <f t="shared" si="26"/>
        <v>3692239</v>
      </c>
      <c r="F82" s="766">
        <f t="shared" si="27"/>
        <v>2199786</v>
      </c>
      <c r="G82" s="768">
        <f t="shared" si="28"/>
        <v>9.9</v>
      </c>
      <c r="H82" s="766">
        <f t="shared" si="29"/>
        <v>22177085</v>
      </c>
      <c r="I82" s="747"/>
    </row>
    <row r="83" spans="1:9" ht="13.5" customHeight="1">
      <c r="A83" s="769" t="s">
        <v>592</v>
      </c>
      <c r="B83" s="770">
        <v>2018</v>
      </c>
      <c r="C83" s="771">
        <f t="shared" si="26"/>
        <v>2456439</v>
      </c>
      <c r="D83" s="772">
        <f t="shared" si="26"/>
        <v>3449550</v>
      </c>
      <c r="E83" s="790">
        <f t="shared" si="26"/>
        <v>3910411</v>
      </c>
      <c r="F83" s="771">
        <f t="shared" si="27"/>
        <v>1995578</v>
      </c>
      <c r="G83" s="773">
        <f t="shared" si="28"/>
        <v>9</v>
      </c>
      <c r="H83" s="771">
        <f t="shared" si="29"/>
        <v>22200802</v>
      </c>
      <c r="I83" s="774"/>
    </row>
    <row r="84" spans="1:9">
      <c r="A84" s="775" t="s">
        <v>715</v>
      </c>
      <c r="B84" s="776">
        <v>2019</v>
      </c>
      <c r="C84" s="771">
        <f t="shared" si="26"/>
        <v>2449955</v>
      </c>
      <c r="D84" s="772">
        <f t="shared" si="26"/>
        <v>2981170</v>
      </c>
      <c r="E84" s="790">
        <f t="shared" si="26"/>
        <v>3405481</v>
      </c>
      <c r="F84" s="771">
        <f t="shared" ref="F84" si="30">C84+D84-E84</f>
        <v>2025644</v>
      </c>
      <c r="G84" s="773">
        <f t="shared" ref="G84" si="31">ROUND(F84/H84*100,1)</f>
        <v>9.1</v>
      </c>
      <c r="H84" s="771">
        <f t="shared" si="29"/>
        <v>22311704</v>
      </c>
      <c r="I84" s="778"/>
    </row>
    <row r="85" spans="1:9">
      <c r="A85" s="775" t="s">
        <v>814</v>
      </c>
      <c r="B85" s="776">
        <v>2020</v>
      </c>
      <c r="C85" s="799">
        <f t="shared" si="26"/>
        <v>3888603</v>
      </c>
      <c r="D85" s="777">
        <f t="shared" si="26"/>
        <v>3063003</v>
      </c>
      <c r="E85" s="1208">
        <f t="shared" si="26"/>
        <v>3483558</v>
      </c>
      <c r="F85" s="799">
        <f t="shared" ref="F85" si="32">C85+D85-E85</f>
        <v>3468048</v>
      </c>
      <c r="G85" s="1209">
        <f t="shared" ref="G85" si="33">ROUND(F85/H85*100,1)</f>
        <v>16</v>
      </c>
      <c r="H85" s="799">
        <f t="shared" si="29"/>
        <v>21735871</v>
      </c>
      <c r="I85" s="778" t="s">
        <v>815</v>
      </c>
    </row>
    <row r="86" spans="1:9">
      <c r="A86" s="751" t="s">
        <v>716</v>
      </c>
    </row>
  </sheetData>
  <mergeCells count="6">
    <mergeCell ref="F60:G60"/>
    <mergeCell ref="F74:G74"/>
    <mergeCell ref="F3:G3"/>
    <mergeCell ref="F17:G17"/>
    <mergeCell ref="F31:G31"/>
    <mergeCell ref="F46:G46"/>
  </mergeCells>
  <phoneticPr fontId="3"/>
  <pageMargins left="0.59055118110236227" right="0.59055118110236227" top="0.59055118110236227" bottom="0.59055118110236227" header="0.51181102362204722" footer="0.51181102362204722"/>
  <pageSetup paperSize="9" scale="81" orientation="portrait"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B1:Q90"/>
  <sheetViews>
    <sheetView workbookViewId="0">
      <pane xSplit="2" ySplit="8" topLeftCell="C76" activePane="bottomRight" state="frozen"/>
      <selection pane="topRight" activeCell="B1" sqref="B1"/>
      <selection pane="bottomLeft" activeCell="A9" sqref="A9"/>
      <selection pane="bottomRight" activeCell="G77" sqref="G77"/>
    </sheetView>
  </sheetViews>
  <sheetFormatPr defaultColWidth="11.75" defaultRowHeight="13.5"/>
  <cols>
    <col min="1" max="1" width="3.25" style="370" customWidth="1"/>
    <col min="2" max="2" width="40.625" style="370" customWidth="1"/>
    <col min="3" max="12" width="10.875" style="370" customWidth="1"/>
    <col min="13" max="32" width="13.375" style="370" customWidth="1"/>
    <col min="33" max="182" width="9.625" style="370" customWidth="1"/>
    <col min="183" max="16384" width="11.75" style="370"/>
  </cols>
  <sheetData>
    <row r="1" spans="2:12">
      <c r="B1" s="369" t="s">
        <v>335</v>
      </c>
      <c r="C1" s="377"/>
      <c r="D1" s="377"/>
      <c r="E1" s="377"/>
      <c r="F1" s="377"/>
      <c r="G1" s="377"/>
      <c r="H1" s="377"/>
      <c r="I1" s="377"/>
      <c r="J1" s="377"/>
      <c r="K1" s="377"/>
      <c r="L1" s="377"/>
    </row>
    <row r="2" spans="2:12">
      <c r="B2" s="370" t="s">
        <v>336</v>
      </c>
    </row>
    <row r="3" spans="2:12">
      <c r="B3" s="370" t="s">
        <v>377</v>
      </c>
    </row>
    <row r="4" spans="2:12" ht="15" customHeight="1" thickBot="1">
      <c r="B4" s="372"/>
      <c r="G4" s="371"/>
      <c r="I4" s="371" t="s">
        <v>378</v>
      </c>
      <c r="K4" s="371"/>
    </row>
    <row r="5" spans="2:12" ht="15.75" customHeight="1">
      <c r="B5" s="373"/>
      <c r="C5" s="621"/>
      <c r="D5" s="621"/>
      <c r="E5" s="621"/>
      <c r="F5" s="621"/>
      <c r="G5" s="621"/>
      <c r="H5" s="621"/>
      <c r="I5" s="621"/>
      <c r="J5" s="634"/>
      <c r="K5" s="1175"/>
      <c r="L5" s="1233"/>
    </row>
    <row r="6" spans="2:12" ht="15.75" customHeight="1">
      <c r="B6" s="374" t="s">
        <v>379</v>
      </c>
      <c r="C6" s="509"/>
      <c r="D6" s="509"/>
      <c r="E6" s="509"/>
      <c r="F6" s="509"/>
      <c r="G6" s="510"/>
      <c r="H6" s="510"/>
      <c r="I6" s="510"/>
      <c r="J6" s="509"/>
      <c r="K6" s="510"/>
      <c r="L6" s="1180"/>
    </row>
    <row r="7" spans="2:12" ht="15.75" customHeight="1">
      <c r="B7" s="375"/>
      <c r="C7" s="511" t="s">
        <v>690</v>
      </c>
      <c r="D7" s="511" t="s">
        <v>691</v>
      </c>
      <c r="E7" s="511" t="s">
        <v>692</v>
      </c>
      <c r="F7" s="511" t="s">
        <v>693</v>
      </c>
      <c r="G7" s="512" t="s">
        <v>694</v>
      </c>
      <c r="H7" s="512" t="s">
        <v>695</v>
      </c>
      <c r="I7" s="512" t="s">
        <v>696</v>
      </c>
      <c r="J7" s="511" t="s">
        <v>697</v>
      </c>
      <c r="K7" s="512" t="s">
        <v>689</v>
      </c>
      <c r="L7" s="511" t="s">
        <v>812</v>
      </c>
    </row>
    <row r="8" spans="2:12" ht="15.75" customHeight="1">
      <c r="B8" s="376"/>
      <c r="C8" s="515"/>
      <c r="D8" s="515"/>
      <c r="E8" s="515"/>
      <c r="F8" s="515"/>
      <c r="G8" s="516"/>
      <c r="H8" s="516"/>
      <c r="I8" s="516"/>
      <c r="J8" s="515"/>
      <c r="K8" s="516"/>
      <c r="L8" s="1203"/>
    </row>
    <row r="9" spans="2:12" ht="16.5" customHeight="1">
      <c r="B9" s="375" t="s">
        <v>380</v>
      </c>
      <c r="C9" s="1114">
        <v>9605730</v>
      </c>
      <c r="D9" s="1114">
        <v>9662182</v>
      </c>
      <c r="E9" s="1114">
        <v>9754551</v>
      </c>
      <c r="F9" s="1114">
        <v>9835949</v>
      </c>
      <c r="G9" s="1114">
        <v>9828834</v>
      </c>
      <c r="H9" s="1114">
        <v>9991663</v>
      </c>
      <c r="I9" s="1114">
        <v>10034817</v>
      </c>
      <c r="J9" s="1115">
        <v>10355312</v>
      </c>
      <c r="K9" s="1176">
        <v>10848293</v>
      </c>
      <c r="L9" s="1181">
        <v>10858714</v>
      </c>
    </row>
    <row r="10" spans="2:12" ht="16.5" customHeight="1">
      <c r="B10" s="375" t="s">
        <v>381</v>
      </c>
      <c r="C10" s="1117">
        <v>3974029</v>
      </c>
      <c r="D10" s="1117">
        <v>3926967</v>
      </c>
      <c r="E10" s="1117">
        <v>4348555</v>
      </c>
      <c r="F10" s="1117">
        <v>4122961</v>
      </c>
      <c r="G10" s="1117">
        <v>4874359</v>
      </c>
      <c r="H10" s="1117">
        <v>4941841</v>
      </c>
      <c r="I10" s="1117">
        <v>5176178</v>
      </c>
      <c r="J10" s="1118">
        <v>4865293</v>
      </c>
      <c r="K10" s="1177">
        <v>4307086</v>
      </c>
      <c r="L10" s="1181">
        <v>3554566</v>
      </c>
    </row>
    <row r="11" spans="2:12" ht="16.5" customHeight="1">
      <c r="B11" s="542" t="s">
        <v>382</v>
      </c>
      <c r="C11" s="1120">
        <v>5169144</v>
      </c>
      <c r="D11" s="1120">
        <v>5099704</v>
      </c>
      <c r="E11" s="1120">
        <v>5203334</v>
      </c>
      <c r="F11" s="1120">
        <v>5232608</v>
      </c>
      <c r="G11" s="1120">
        <v>5309171</v>
      </c>
      <c r="H11" s="1120">
        <v>5253881</v>
      </c>
      <c r="I11" s="1120">
        <v>5270233</v>
      </c>
      <c r="J11" s="1121">
        <v>5262183</v>
      </c>
      <c r="K11" s="1178">
        <v>5420185</v>
      </c>
      <c r="L11" s="1216">
        <v>5472015</v>
      </c>
    </row>
    <row r="12" spans="2:12" ht="16.5" customHeight="1">
      <c r="B12" s="375" t="s">
        <v>383</v>
      </c>
      <c r="C12" s="1117">
        <v>1446424</v>
      </c>
      <c r="D12" s="1117">
        <v>1400181</v>
      </c>
      <c r="E12" s="1117">
        <v>1424722</v>
      </c>
      <c r="F12" s="1117">
        <v>1655912</v>
      </c>
      <c r="G12" s="1117">
        <v>1782325</v>
      </c>
      <c r="H12" s="1117">
        <v>1752155</v>
      </c>
      <c r="I12" s="1117">
        <v>1791958</v>
      </c>
      <c r="J12" s="1118">
        <v>1812413</v>
      </c>
      <c r="K12" s="1177">
        <v>1832806</v>
      </c>
      <c r="L12" s="1181">
        <v>1953783</v>
      </c>
    </row>
    <row r="13" spans="2:12" ht="16.5" customHeight="1">
      <c r="B13" s="375" t="s">
        <v>384</v>
      </c>
      <c r="C13" s="1117">
        <v>119402</v>
      </c>
      <c r="D13" s="1117">
        <v>102090</v>
      </c>
      <c r="E13" s="1117">
        <v>116398</v>
      </c>
      <c r="F13" s="1117">
        <v>105965</v>
      </c>
      <c r="G13" s="1117">
        <v>101410</v>
      </c>
      <c r="H13" s="1117">
        <v>103272</v>
      </c>
      <c r="I13" s="1117">
        <v>96101</v>
      </c>
      <c r="J13" s="1118">
        <v>94400</v>
      </c>
      <c r="K13" s="1177">
        <v>96666</v>
      </c>
      <c r="L13" s="1181">
        <v>103207</v>
      </c>
    </row>
    <row r="14" spans="2:12" ht="16.5" customHeight="1">
      <c r="B14" s="543" t="s">
        <v>385</v>
      </c>
      <c r="C14" s="1122">
        <v>20075924</v>
      </c>
      <c r="D14" s="1122">
        <v>19986943</v>
      </c>
      <c r="E14" s="1122">
        <v>20614764</v>
      </c>
      <c r="F14" s="1122">
        <v>20741466</v>
      </c>
      <c r="G14" s="1122">
        <v>21693279</v>
      </c>
      <c r="H14" s="1122">
        <v>21836268</v>
      </c>
      <c r="I14" s="1122">
        <v>22177085</v>
      </c>
      <c r="J14" s="1123">
        <v>22200802</v>
      </c>
      <c r="K14" s="1179">
        <v>22311704</v>
      </c>
      <c r="L14" s="1254">
        <v>21735871</v>
      </c>
    </row>
    <row r="15" spans="2:12" ht="16.5" customHeight="1">
      <c r="B15" s="375" t="s">
        <v>386</v>
      </c>
      <c r="C15" s="1114">
        <v>12737802</v>
      </c>
      <c r="D15" s="1114">
        <v>12798410</v>
      </c>
      <c r="E15" s="1114">
        <v>13162130</v>
      </c>
      <c r="F15" s="1114">
        <v>12981329</v>
      </c>
      <c r="G15" s="1114">
        <v>13047427</v>
      </c>
      <c r="H15" s="1114">
        <v>12955438</v>
      </c>
      <c r="I15" s="1114">
        <v>13205523</v>
      </c>
      <c r="J15" s="1115">
        <v>13413887</v>
      </c>
      <c r="K15" s="1176">
        <v>13308642</v>
      </c>
      <c r="L15" s="1181">
        <v>12729208</v>
      </c>
    </row>
    <row r="16" spans="2:12" ht="16.5" customHeight="1">
      <c r="B16" s="375" t="s">
        <v>339</v>
      </c>
      <c r="C16" s="1117">
        <v>2990001</v>
      </c>
      <c r="D16" s="1117">
        <v>2986108</v>
      </c>
      <c r="E16" s="1117">
        <v>3020265</v>
      </c>
      <c r="F16" s="1117">
        <v>3092904</v>
      </c>
      <c r="G16" s="1117">
        <v>3142098</v>
      </c>
      <c r="H16" s="1117">
        <v>3157143</v>
      </c>
      <c r="I16" s="1117">
        <v>3197349</v>
      </c>
      <c r="J16" s="1118">
        <v>3217749</v>
      </c>
      <c r="K16" s="1177">
        <v>3329103</v>
      </c>
      <c r="L16" s="1181">
        <v>3342346</v>
      </c>
    </row>
    <row r="17" spans="2:12" ht="16.5" customHeight="1">
      <c r="B17" s="375" t="s">
        <v>387</v>
      </c>
      <c r="C17" s="1117">
        <v>4674041</v>
      </c>
      <c r="D17" s="1117">
        <v>4618983</v>
      </c>
      <c r="E17" s="1117">
        <v>4960337</v>
      </c>
      <c r="F17" s="1117">
        <v>5031380</v>
      </c>
      <c r="G17" s="1117">
        <v>5093833</v>
      </c>
      <c r="H17" s="1117">
        <v>5185250</v>
      </c>
      <c r="I17" s="1117">
        <v>5239564</v>
      </c>
      <c r="J17" s="1118">
        <v>5164885</v>
      </c>
      <c r="K17" s="1177">
        <v>5344545</v>
      </c>
      <c r="L17" s="1181">
        <v>5208290</v>
      </c>
    </row>
    <row r="18" spans="2:12" ht="16.5" customHeight="1">
      <c r="B18" s="375" t="s">
        <v>388</v>
      </c>
      <c r="C18" s="1117">
        <v>68547</v>
      </c>
      <c r="D18" s="1117">
        <v>18674</v>
      </c>
      <c r="E18" s="1117">
        <v>53396</v>
      </c>
      <c r="F18" s="1117">
        <v>-14368</v>
      </c>
      <c r="G18" s="1117">
        <v>139782</v>
      </c>
      <c r="H18" s="1117">
        <v>-95220</v>
      </c>
      <c r="I18" s="1117">
        <v>68177</v>
      </c>
      <c r="J18" s="1118">
        <v>82496</v>
      </c>
      <c r="K18" s="1177">
        <v>165550</v>
      </c>
      <c r="L18" s="1181">
        <v>-218197</v>
      </c>
    </row>
    <row r="19" spans="2:12" ht="16.5" customHeight="1">
      <c r="B19" s="375" t="s">
        <v>389</v>
      </c>
      <c r="C19" s="1117">
        <v>-639255</v>
      </c>
      <c r="D19" s="1117">
        <v>-849909</v>
      </c>
      <c r="E19" s="1117">
        <v>-754287</v>
      </c>
      <c r="F19" s="1117">
        <v>-53127</v>
      </c>
      <c r="G19" s="1117">
        <v>72591</v>
      </c>
      <c r="H19" s="1117">
        <v>186340</v>
      </c>
      <c r="I19" s="1117">
        <v>542325</v>
      </c>
      <c r="J19" s="1118">
        <v>440928</v>
      </c>
      <c r="K19" s="1177">
        <v>78013</v>
      </c>
      <c r="L19" s="1181">
        <v>-115307</v>
      </c>
    </row>
    <row r="20" spans="2:12" ht="16.5" customHeight="1">
      <c r="B20" s="530" t="s">
        <v>574</v>
      </c>
      <c r="C20" s="442">
        <f>'6名目総支出'!M76</f>
        <v>15843289</v>
      </c>
      <c r="D20" s="442">
        <f>'6名目総支出'!N76</f>
        <v>15501676</v>
      </c>
      <c r="E20" s="442">
        <f>'6名目総支出'!O76</f>
        <v>16023482</v>
      </c>
      <c r="F20" s="442">
        <f>'6名目総支出'!P76</f>
        <v>16708398</v>
      </c>
      <c r="G20" s="442">
        <f>'6名目総支出'!Q76</f>
        <v>16849985</v>
      </c>
      <c r="H20" s="442">
        <f>'6名目総支出'!R76</f>
        <v>16390116</v>
      </c>
      <c r="I20" s="442">
        <f>'6名目総支出'!S76</f>
        <v>17364026</v>
      </c>
      <c r="J20" s="442">
        <f>'6名目総支出'!T76</f>
        <v>17660052</v>
      </c>
      <c r="K20" s="636">
        <f>'6名目総支出'!U76</f>
        <v>17342692</v>
      </c>
      <c r="L20" s="636">
        <f>'6名目総支出'!V76</f>
        <v>15756322</v>
      </c>
    </row>
    <row r="21" spans="2:12" ht="16.5" customHeight="1">
      <c r="B21" s="531" t="s">
        <v>575</v>
      </c>
      <c r="C21" s="529">
        <f>'6名目総支出'!M77</f>
        <v>16968378</v>
      </c>
      <c r="D21" s="529">
        <f>'6名目総支出'!N77</f>
        <v>16846104</v>
      </c>
      <c r="E21" s="529">
        <f>'6名目総支出'!O77</f>
        <v>17284684</v>
      </c>
      <c r="F21" s="529">
        <f>'6名目総支出'!P77</f>
        <v>17279729</v>
      </c>
      <c r="G21" s="529">
        <f>'6名目総支出'!Q77</f>
        <v>17305781</v>
      </c>
      <c r="H21" s="529">
        <f>'6名目総支出'!R77</f>
        <v>16758518</v>
      </c>
      <c r="I21" s="529">
        <f>'6名目総支出'!S77</f>
        <v>17393848</v>
      </c>
      <c r="J21" s="529">
        <f>'6名目総支出'!T77</f>
        <v>17801194</v>
      </c>
      <c r="K21" s="637">
        <f>'6名目総支出'!U77</f>
        <v>17872790</v>
      </c>
      <c r="L21" s="637">
        <f>'6名目総支出'!V77</f>
        <v>16508242</v>
      </c>
    </row>
    <row r="22" spans="2:12" ht="16.5" customHeight="1">
      <c r="B22" s="740" t="s">
        <v>712</v>
      </c>
      <c r="C22" s="443">
        <f>'6名目総支出'!M78</f>
        <v>-77138</v>
      </c>
      <c r="D22" s="443">
        <f>'6名目総支出'!N78</f>
        <v>-61400</v>
      </c>
      <c r="E22" s="443">
        <f>'6名目総支出'!O78</f>
        <v>-60488</v>
      </c>
      <c r="F22" s="443">
        <f>'6名目総支出'!P78</f>
        <v>-67273</v>
      </c>
      <c r="G22" s="443">
        <f>'6名目総支出'!Q78</f>
        <v>-66859</v>
      </c>
      <c r="H22" s="443">
        <f>'6名目総支出'!R78</f>
        <v>-59785</v>
      </c>
      <c r="I22" s="443">
        <f>'6名目総支出'!S78</f>
        <v>-49160</v>
      </c>
      <c r="J22" s="443">
        <f>'6名目総支出'!T78</f>
        <v>-55800</v>
      </c>
      <c r="K22" s="638">
        <f>'6名目総支出'!U78</f>
        <v>-48526</v>
      </c>
      <c r="L22" s="638">
        <f>'6名目総支出'!V78</f>
        <v>-34341</v>
      </c>
    </row>
    <row r="23" spans="2:12" ht="16.5" customHeight="1">
      <c r="B23" s="1005" t="s">
        <v>713</v>
      </c>
      <c r="C23" s="1006">
        <v>562972</v>
      </c>
      <c r="D23" s="1006">
        <v>555920</v>
      </c>
      <c r="E23" s="1006">
        <v>567403</v>
      </c>
      <c r="F23" s="1006">
        <v>585477</v>
      </c>
      <c r="G23" s="1006">
        <v>595247</v>
      </c>
      <c r="H23" s="1006">
        <v>614527</v>
      </c>
      <c r="I23" s="1006">
        <v>621307</v>
      </c>
      <c r="J23" s="1006">
        <v>637870</v>
      </c>
      <c r="K23" s="1007">
        <v>656637</v>
      </c>
      <c r="L23" s="1007">
        <v>670954</v>
      </c>
    </row>
    <row r="24" spans="2:12" ht="16.5" customHeight="1">
      <c r="B24" s="741" t="s">
        <v>390</v>
      </c>
      <c r="C24" s="1125">
        <v>244791</v>
      </c>
      <c r="D24" s="1125">
        <v>414677</v>
      </c>
      <c r="E24" s="1125">
        <v>172922</v>
      </c>
      <c r="F24" s="1125">
        <v>-296652</v>
      </c>
      <c r="G24" s="1125">
        <v>197547</v>
      </c>
      <c r="H24" s="1125">
        <v>447317</v>
      </c>
      <c r="I24" s="1125">
        <v>-75853</v>
      </c>
      <c r="J24" s="1204">
        <v>-119143</v>
      </c>
      <c r="K24" s="1205">
        <v>85851</v>
      </c>
      <c r="L24" s="1255">
        <v>789531</v>
      </c>
    </row>
    <row r="25" spans="2:12" ht="16.5" customHeight="1" thickBot="1">
      <c r="B25" s="742" t="s">
        <v>391</v>
      </c>
      <c r="C25" s="1126">
        <v>20075924</v>
      </c>
      <c r="D25" s="1126">
        <v>19986943</v>
      </c>
      <c r="E25" s="1126">
        <v>20614764</v>
      </c>
      <c r="F25" s="1126">
        <v>20741466</v>
      </c>
      <c r="G25" s="1126">
        <v>21693279</v>
      </c>
      <c r="H25" s="1126">
        <v>21836268</v>
      </c>
      <c r="I25" s="1126">
        <v>22177085</v>
      </c>
      <c r="J25" s="1126">
        <v>22200802</v>
      </c>
      <c r="K25" s="1206">
        <v>22311704</v>
      </c>
      <c r="L25" s="1182">
        <v>21735871</v>
      </c>
    </row>
    <row r="26" spans="2:12" ht="15.75" customHeight="1">
      <c r="C26" s="596">
        <f t="shared" ref="C26:J26" si="0">C14-C25</f>
        <v>0</v>
      </c>
      <c r="D26" s="596">
        <f t="shared" si="0"/>
        <v>0</v>
      </c>
      <c r="E26" s="596">
        <f t="shared" si="0"/>
        <v>0</v>
      </c>
      <c r="F26" s="596">
        <f t="shared" si="0"/>
        <v>0</v>
      </c>
      <c r="G26" s="596">
        <f t="shared" si="0"/>
        <v>0</v>
      </c>
      <c r="H26" s="596">
        <f t="shared" si="0"/>
        <v>0</v>
      </c>
      <c r="I26" s="596">
        <f t="shared" si="0"/>
        <v>0</v>
      </c>
      <c r="J26" s="596">
        <f t="shared" si="0"/>
        <v>0</v>
      </c>
      <c r="K26" s="596">
        <f>K14-K25</f>
        <v>0</v>
      </c>
      <c r="L26" s="596">
        <f>L14-L25</f>
        <v>0</v>
      </c>
    </row>
    <row r="27" spans="2:12" ht="14.25" customHeight="1">
      <c r="C27" s="377"/>
      <c r="D27" s="377"/>
      <c r="E27" s="377"/>
      <c r="F27" s="377"/>
      <c r="G27" s="377"/>
      <c r="H27" s="377" t="s">
        <v>358</v>
      </c>
      <c r="K27" s="377"/>
    </row>
    <row r="28" spans="2:12" ht="12" hidden="1" customHeight="1"/>
    <row r="29" spans="2:12" ht="15.75" hidden="1" customHeight="1">
      <c r="B29" s="370" t="s">
        <v>392</v>
      </c>
    </row>
    <row r="30" spans="2:12" ht="16.5" customHeight="1">
      <c r="B30" s="370" t="s">
        <v>337</v>
      </c>
    </row>
    <row r="31" spans="2:12" ht="15" customHeight="1" thickBot="1">
      <c r="B31" s="378"/>
      <c r="G31" s="371"/>
      <c r="I31" s="371" t="s">
        <v>378</v>
      </c>
      <c r="K31" s="371"/>
    </row>
    <row r="32" spans="2:12" ht="15.75" customHeight="1">
      <c r="B32" s="379"/>
      <c r="C32" s="621"/>
      <c r="D32" s="621"/>
      <c r="E32" s="621"/>
      <c r="F32" s="621"/>
      <c r="G32" s="621"/>
      <c r="H32" s="621"/>
      <c r="I32" s="621"/>
      <c r="J32" s="634"/>
      <c r="K32" s="635"/>
      <c r="L32" s="1233"/>
    </row>
    <row r="33" spans="2:17" ht="15.75" customHeight="1">
      <c r="B33" s="374" t="s">
        <v>379</v>
      </c>
      <c r="C33" s="509"/>
      <c r="D33" s="509"/>
      <c r="E33" s="509"/>
      <c r="F33" s="509"/>
      <c r="G33" s="510"/>
      <c r="H33" s="510"/>
      <c r="I33" s="510"/>
      <c r="J33" s="509"/>
      <c r="K33" s="509"/>
      <c r="L33" s="1180"/>
    </row>
    <row r="34" spans="2:17" ht="15.75" customHeight="1">
      <c r="B34" s="380"/>
      <c r="C34" s="511" t="s">
        <v>690</v>
      </c>
      <c r="D34" s="511" t="s">
        <v>691</v>
      </c>
      <c r="E34" s="511" t="s">
        <v>692</v>
      </c>
      <c r="F34" s="511" t="s">
        <v>693</v>
      </c>
      <c r="G34" s="512" t="s">
        <v>694</v>
      </c>
      <c r="H34" s="512" t="s">
        <v>695</v>
      </c>
      <c r="I34" s="512" t="s">
        <v>696</v>
      </c>
      <c r="J34" s="511" t="s">
        <v>697</v>
      </c>
      <c r="K34" s="511" t="s">
        <v>689</v>
      </c>
      <c r="L34" s="511" t="s">
        <v>812</v>
      </c>
    </row>
    <row r="35" spans="2:17" ht="15.75" customHeight="1">
      <c r="B35" s="376"/>
      <c r="C35" s="515"/>
      <c r="D35" s="515"/>
      <c r="E35" s="515"/>
      <c r="F35" s="515"/>
      <c r="G35" s="516"/>
      <c r="H35" s="516"/>
      <c r="I35" s="516"/>
      <c r="J35" s="515"/>
      <c r="K35" s="515"/>
      <c r="L35" s="1180"/>
    </row>
    <row r="36" spans="2:17" ht="16.5" customHeight="1">
      <c r="B36" s="381" t="s">
        <v>338</v>
      </c>
      <c r="C36" s="382">
        <v>12737802</v>
      </c>
      <c r="D36" s="382">
        <v>12798410</v>
      </c>
      <c r="E36" s="382">
        <v>13162130</v>
      </c>
      <c r="F36" s="382">
        <v>12981329</v>
      </c>
      <c r="G36" s="382">
        <v>13047427</v>
      </c>
      <c r="H36" s="382">
        <v>12955438</v>
      </c>
      <c r="I36" s="382">
        <v>13205523</v>
      </c>
      <c r="J36" s="639">
        <v>13413887</v>
      </c>
      <c r="K36" s="644">
        <v>13308642</v>
      </c>
      <c r="L36" s="1207">
        <v>12729208</v>
      </c>
      <c r="M36" s="377"/>
      <c r="N36" s="377"/>
      <c r="O36" s="377"/>
      <c r="P36" s="377"/>
      <c r="Q36" s="377"/>
    </row>
    <row r="37" spans="2:17" ht="16.5" customHeight="1">
      <c r="B37" s="381" t="s">
        <v>339</v>
      </c>
      <c r="C37" s="383">
        <v>2990001</v>
      </c>
      <c r="D37" s="383">
        <v>2986108</v>
      </c>
      <c r="E37" s="383">
        <v>3020265</v>
      </c>
      <c r="F37" s="383">
        <v>3092904</v>
      </c>
      <c r="G37" s="383">
        <v>3142098</v>
      </c>
      <c r="H37" s="383">
        <v>3157143</v>
      </c>
      <c r="I37" s="383">
        <v>3197349</v>
      </c>
      <c r="J37" s="640">
        <v>3217749</v>
      </c>
      <c r="K37" s="645">
        <v>3329103</v>
      </c>
      <c r="L37" s="1183">
        <v>3342346</v>
      </c>
      <c r="M37" s="377"/>
      <c r="N37" s="377"/>
      <c r="O37" s="377"/>
      <c r="P37" s="377"/>
      <c r="Q37" s="377"/>
    </row>
    <row r="38" spans="2:17" ht="16.5" customHeight="1">
      <c r="B38" s="544" t="s">
        <v>340</v>
      </c>
      <c r="C38" s="545">
        <v>1682348</v>
      </c>
      <c r="D38" s="545">
        <v>1667344</v>
      </c>
      <c r="E38" s="545">
        <v>1779003</v>
      </c>
      <c r="F38" s="545">
        <v>1839172</v>
      </c>
      <c r="G38" s="545">
        <v>2500398</v>
      </c>
      <c r="H38" s="545">
        <v>2710101</v>
      </c>
      <c r="I38" s="545">
        <v>2653644</v>
      </c>
      <c r="J38" s="641">
        <v>2376801</v>
      </c>
      <c r="K38" s="646">
        <v>2451323</v>
      </c>
      <c r="L38" s="1256">
        <v>3300037</v>
      </c>
      <c r="M38" s="377"/>
      <c r="N38" s="377"/>
      <c r="O38" s="377"/>
      <c r="P38" s="377"/>
      <c r="Q38" s="377"/>
    </row>
    <row r="39" spans="2:17" ht="16.5" customHeight="1">
      <c r="B39" s="546" t="s">
        <v>393</v>
      </c>
      <c r="C39" s="547">
        <v>17410149</v>
      </c>
      <c r="D39" s="547">
        <v>17451862</v>
      </c>
      <c r="E39" s="547">
        <v>17961397</v>
      </c>
      <c r="F39" s="547">
        <v>17913405</v>
      </c>
      <c r="G39" s="547">
        <v>18689925</v>
      </c>
      <c r="H39" s="547">
        <v>18822681</v>
      </c>
      <c r="I39" s="547">
        <v>19056516</v>
      </c>
      <c r="J39" s="642">
        <v>19008439</v>
      </c>
      <c r="K39" s="647">
        <v>19089066</v>
      </c>
      <c r="L39" s="1257">
        <v>19371590</v>
      </c>
      <c r="M39" s="377"/>
      <c r="N39" s="377"/>
      <c r="O39" s="377"/>
      <c r="P39" s="377"/>
      <c r="Q39" s="377"/>
    </row>
    <row r="40" spans="2:17" ht="16.5" customHeight="1">
      <c r="B40" s="381" t="s">
        <v>341</v>
      </c>
      <c r="C40" s="383">
        <v>9605730</v>
      </c>
      <c r="D40" s="383">
        <v>9662182</v>
      </c>
      <c r="E40" s="383">
        <v>9754551</v>
      </c>
      <c r="F40" s="383">
        <v>9835949</v>
      </c>
      <c r="G40" s="383">
        <v>9828834</v>
      </c>
      <c r="H40" s="383">
        <v>9991663</v>
      </c>
      <c r="I40" s="383">
        <v>10034817</v>
      </c>
      <c r="J40" s="640">
        <v>10355312</v>
      </c>
      <c r="K40" s="645">
        <v>10848293</v>
      </c>
      <c r="L40" s="1207">
        <v>10858714</v>
      </c>
      <c r="M40" s="377"/>
      <c r="N40" s="377"/>
      <c r="O40" s="377"/>
      <c r="P40" s="377"/>
      <c r="Q40" s="377"/>
    </row>
    <row r="41" spans="2:17" ht="16.5" customHeight="1">
      <c r="B41" s="381" t="s">
        <v>342</v>
      </c>
      <c r="C41" s="383">
        <v>913761</v>
      </c>
      <c r="D41" s="383">
        <v>953462</v>
      </c>
      <c r="E41" s="383">
        <v>997159</v>
      </c>
      <c r="F41" s="383">
        <v>1015331</v>
      </c>
      <c r="G41" s="383">
        <v>957074</v>
      </c>
      <c r="H41" s="383">
        <v>1001707</v>
      </c>
      <c r="I41" s="383">
        <v>1049875</v>
      </c>
      <c r="J41" s="640">
        <v>1107812</v>
      </c>
      <c r="K41" s="645">
        <v>1141177</v>
      </c>
      <c r="L41" s="1183">
        <v>941227</v>
      </c>
      <c r="M41" s="377"/>
      <c r="N41" s="377"/>
      <c r="O41" s="377"/>
      <c r="P41" s="377"/>
      <c r="Q41" s="377"/>
    </row>
    <row r="42" spans="2:17" ht="16.5" customHeight="1">
      <c r="B42" s="381" t="s">
        <v>343</v>
      </c>
      <c r="C42" s="383">
        <v>3974029</v>
      </c>
      <c r="D42" s="383">
        <v>3926967</v>
      </c>
      <c r="E42" s="383">
        <v>4348555</v>
      </c>
      <c r="F42" s="383">
        <v>4122961</v>
      </c>
      <c r="G42" s="383">
        <v>4874359</v>
      </c>
      <c r="H42" s="383">
        <v>4941841</v>
      </c>
      <c r="I42" s="383">
        <v>5176178</v>
      </c>
      <c r="J42" s="640">
        <v>4865293</v>
      </c>
      <c r="K42" s="645">
        <v>4307086</v>
      </c>
      <c r="L42" s="1183">
        <v>3554566</v>
      </c>
      <c r="M42" s="377"/>
      <c r="N42" s="377"/>
      <c r="O42" s="377"/>
      <c r="P42" s="377"/>
      <c r="Q42" s="377"/>
    </row>
    <row r="43" spans="2:17" ht="16.5" customHeight="1">
      <c r="B43" s="381" t="s">
        <v>344</v>
      </c>
      <c r="C43" s="383">
        <v>468424</v>
      </c>
      <c r="D43" s="383">
        <v>574964</v>
      </c>
      <c r="E43" s="383">
        <v>670784</v>
      </c>
      <c r="F43" s="383">
        <v>675974</v>
      </c>
      <c r="G43" s="383">
        <v>665835</v>
      </c>
      <c r="H43" s="383">
        <v>489589</v>
      </c>
      <c r="I43" s="383">
        <v>467267</v>
      </c>
      <c r="J43" s="640">
        <v>460861</v>
      </c>
      <c r="K43" s="645">
        <v>424312</v>
      </c>
      <c r="L43" s="1183">
        <v>420554</v>
      </c>
      <c r="M43" s="377"/>
      <c r="N43" s="377"/>
      <c r="O43" s="377"/>
      <c r="P43" s="377"/>
      <c r="Q43" s="377"/>
    </row>
    <row r="44" spans="2:17" ht="16.5" customHeight="1">
      <c r="B44" s="381" t="s">
        <v>345</v>
      </c>
      <c r="C44" s="383">
        <v>709762</v>
      </c>
      <c r="D44" s="383">
        <v>691100</v>
      </c>
      <c r="E44" s="383">
        <v>693046</v>
      </c>
      <c r="F44" s="383">
        <v>734205</v>
      </c>
      <c r="G44" s="383">
        <v>754357</v>
      </c>
      <c r="H44" s="383">
        <v>761040</v>
      </c>
      <c r="I44" s="383">
        <v>765440</v>
      </c>
      <c r="J44" s="640">
        <v>763880</v>
      </c>
      <c r="K44" s="645">
        <v>779071</v>
      </c>
      <c r="L44" s="1183">
        <v>811008</v>
      </c>
      <c r="M44" s="377"/>
      <c r="N44" s="377"/>
      <c r="O44" s="377"/>
      <c r="P44" s="377"/>
      <c r="Q44" s="377"/>
    </row>
    <row r="45" spans="2:17" ht="16.5" customHeight="1">
      <c r="B45" s="381" t="s">
        <v>394</v>
      </c>
      <c r="C45" s="383">
        <v>71452</v>
      </c>
      <c r="D45" s="383">
        <v>62675</v>
      </c>
      <c r="E45" s="383">
        <v>74311</v>
      </c>
      <c r="F45" s="383">
        <v>67835</v>
      </c>
      <c r="G45" s="383">
        <v>63932</v>
      </c>
      <c r="H45" s="383">
        <v>69785</v>
      </c>
      <c r="I45" s="383">
        <v>65533</v>
      </c>
      <c r="J45" s="640">
        <v>63880</v>
      </c>
      <c r="K45" s="645">
        <v>63710</v>
      </c>
      <c r="L45" s="1183">
        <v>71737</v>
      </c>
      <c r="M45" s="377"/>
      <c r="N45" s="377"/>
      <c r="O45" s="377"/>
      <c r="P45" s="377"/>
      <c r="Q45" s="377"/>
    </row>
    <row r="46" spans="2:17" ht="16.5" customHeight="1">
      <c r="B46" s="381" t="s">
        <v>346</v>
      </c>
      <c r="C46" s="383">
        <v>1809895</v>
      </c>
      <c r="D46" s="383">
        <v>1705863</v>
      </c>
      <c r="E46" s="383">
        <v>1571613</v>
      </c>
      <c r="F46" s="383">
        <v>1596820</v>
      </c>
      <c r="G46" s="383">
        <v>1673397</v>
      </c>
      <c r="H46" s="383">
        <v>1706626</v>
      </c>
      <c r="I46" s="383">
        <v>1628472</v>
      </c>
      <c r="J46" s="640">
        <v>1519162</v>
      </c>
      <c r="K46" s="645">
        <v>1652838</v>
      </c>
      <c r="L46" s="1184">
        <v>2857259</v>
      </c>
      <c r="M46" s="377"/>
      <c r="N46" s="377"/>
      <c r="O46" s="377"/>
      <c r="P46" s="377"/>
      <c r="Q46" s="377"/>
    </row>
    <row r="47" spans="2:17" ht="16.5" customHeight="1" thickBot="1">
      <c r="B47" s="548" t="s">
        <v>395</v>
      </c>
      <c r="C47" s="549">
        <v>17410149</v>
      </c>
      <c r="D47" s="549">
        <v>17451862</v>
      </c>
      <c r="E47" s="549">
        <v>17961397</v>
      </c>
      <c r="F47" s="549">
        <v>17913405</v>
      </c>
      <c r="G47" s="549">
        <v>18689925</v>
      </c>
      <c r="H47" s="549">
        <v>18822681</v>
      </c>
      <c r="I47" s="549">
        <v>19056516</v>
      </c>
      <c r="J47" s="643">
        <v>19008439</v>
      </c>
      <c r="K47" s="648">
        <v>19089066</v>
      </c>
      <c r="L47" s="1258">
        <v>19371590</v>
      </c>
      <c r="M47" s="377"/>
      <c r="N47" s="377"/>
      <c r="O47" s="377"/>
      <c r="P47" s="377"/>
      <c r="Q47" s="377"/>
    </row>
    <row r="48" spans="2:17" ht="15" hidden="1" customHeight="1">
      <c r="B48" s="384"/>
    </row>
    <row r="49" spans="2:12" ht="15" customHeight="1">
      <c r="B49" s="384"/>
      <c r="C49" s="385">
        <f t="shared" ref="C49:J49" si="1">C39-C47</f>
        <v>0</v>
      </c>
      <c r="D49" s="385">
        <f t="shared" si="1"/>
        <v>0</v>
      </c>
      <c r="E49" s="385">
        <f t="shared" si="1"/>
        <v>0</v>
      </c>
      <c r="F49" s="385">
        <f t="shared" si="1"/>
        <v>0</v>
      </c>
      <c r="G49" s="385">
        <f t="shared" si="1"/>
        <v>0</v>
      </c>
      <c r="H49" s="385">
        <f t="shared" si="1"/>
        <v>0</v>
      </c>
      <c r="I49" s="385">
        <f t="shared" si="1"/>
        <v>0</v>
      </c>
      <c r="J49" s="385">
        <f t="shared" si="1"/>
        <v>0</v>
      </c>
      <c r="K49" s="385">
        <f>K39-K47</f>
        <v>0</v>
      </c>
      <c r="L49" s="385">
        <f>L39-L47</f>
        <v>0</v>
      </c>
    </row>
    <row r="50" spans="2:12">
      <c r="B50" s="387" t="s">
        <v>396</v>
      </c>
      <c r="C50" s="386" t="s">
        <v>714</v>
      </c>
      <c r="D50" s="386"/>
      <c r="E50" s="386"/>
      <c r="F50" s="386"/>
      <c r="G50" s="386"/>
      <c r="H50" s="386"/>
      <c r="J50" s="370" t="s">
        <v>718</v>
      </c>
      <c r="K50" s="386"/>
    </row>
    <row r="51" spans="2:12" ht="14.25" thickBot="1">
      <c r="B51" s="388"/>
      <c r="C51" s="386"/>
      <c r="D51" s="386"/>
      <c r="E51" s="386"/>
      <c r="F51" s="386"/>
      <c r="G51" s="389"/>
      <c r="I51" s="389" t="s">
        <v>347</v>
      </c>
      <c r="K51" s="389"/>
    </row>
    <row r="52" spans="2:12">
      <c r="B52" s="390"/>
      <c r="C52" s="625"/>
      <c r="D52" s="625"/>
      <c r="E52" s="625"/>
      <c r="F52" s="625"/>
      <c r="G52" s="625"/>
      <c r="H52" s="625"/>
      <c r="I52" s="625"/>
      <c r="J52" s="649"/>
      <c r="K52" s="655"/>
      <c r="L52" s="1233"/>
    </row>
    <row r="53" spans="2:12">
      <c r="B53" s="374" t="s">
        <v>379</v>
      </c>
      <c r="C53" s="509"/>
      <c r="D53" s="509"/>
      <c r="E53" s="509"/>
      <c r="F53" s="509"/>
      <c r="G53" s="510"/>
      <c r="H53" s="510"/>
      <c r="I53" s="510"/>
      <c r="J53" s="509"/>
      <c r="K53" s="509"/>
      <c r="L53" s="1180"/>
    </row>
    <row r="54" spans="2:12">
      <c r="B54" s="391"/>
      <c r="C54" s="511" t="s">
        <v>690</v>
      </c>
      <c r="D54" s="511" t="s">
        <v>691</v>
      </c>
      <c r="E54" s="511" t="s">
        <v>692</v>
      </c>
      <c r="F54" s="511" t="s">
        <v>693</v>
      </c>
      <c r="G54" s="512" t="s">
        <v>694</v>
      </c>
      <c r="H54" s="512" t="s">
        <v>695</v>
      </c>
      <c r="I54" s="512" t="s">
        <v>696</v>
      </c>
      <c r="J54" s="511" t="s">
        <v>697</v>
      </c>
      <c r="K54" s="511" t="s">
        <v>689</v>
      </c>
      <c r="L54" s="511" t="s">
        <v>812</v>
      </c>
    </row>
    <row r="55" spans="2:12">
      <c r="B55" s="392" t="s">
        <v>392</v>
      </c>
      <c r="C55" s="515"/>
      <c r="D55" s="515"/>
      <c r="E55" s="515"/>
      <c r="F55" s="515"/>
      <c r="G55" s="516"/>
      <c r="H55" s="516"/>
      <c r="I55" s="516"/>
      <c r="J55" s="515"/>
      <c r="K55" s="515"/>
      <c r="L55" s="1180"/>
    </row>
    <row r="56" spans="2:12">
      <c r="B56" s="393" t="s">
        <v>397</v>
      </c>
      <c r="C56" s="394">
        <v>4674041</v>
      </c>
      <c r="D56" s="394">
        <v>4618983</v>
      </c>
      <c r="E56" s="394">
        <v>4960337</v>
      </c>
      <c r="F56" s="394">
        <v>5031380</v>
      </c>
      <c r="G56" s="394">
        <v>5093833</v>
      </c>
      <c r="H56" s="394">
        <v>5185250</v>
      </c>
      <c r="I56" s="394">
        <v>5239564</v>
      </c>
      <c r="J56" s="650">
        <v>5164885</v>
      </c>
      <c r="K56" s="656">
        <v>5344545</v>
      </c>
      <c r="L56" s="1207">
        <v>5208290</v>
      </c>
    </row>
    <row r="57" spans="2:12">
      <c r="B57" s="550" t="s">
        <v>398</v>
      </c>
      <c r="C57" s="551">
        <v>5169144</v>
      </c>
      <c r="D57" s="551">
        <v>5099704</v>
      </c>
      <c r="E57" s="551">
        <v>5203334</v>
      </c>
      <c r="F57" s="551">
        <v>5232608</v>
      </c>
      <c r="G57" s="551">
        <v>5309171</v>
      </c>
      <c r="H57" s="551">
        <v>5253881</v>
      </c>
      <c r="I57" s="551">
        <v>5270233</v>
      </c>
      <c r="J57" s="651">
        <v>5262183</v>
      </c>
      <c r="K57" s="657">
        <v>5420185</v>
      </c>
      <c r="L57" s="1253">
        <v>5472015</v>
      </c>
    </row>
    <row r="58" spans="2:12">
      <c r="B58" s="393" t="s">
        <v>399</v>
      </c>
      <c r="C58" s="395">
        <v>68547</v>
      </c>
      <c r="D58" s="395">
        <v>18674</v>
      </c>
      <c r="E58" s="395">
        <v>53396</v>
      </c>
      <c r="F58" s="395">
        <v>-14368</v>
      </c>
      <c r="G58" s="395">
        <v>139782</v>
      </c>
      <c r="H58" s="395">
        <v>-95220</v>
      </c>
      <c r="I58" s="395">
        <v>68177</v>
      </c>
      <c r="J58" s="652">
        <v>82496</v>
      </c>
      <c r="K58" s="658">
        <v>165550</v>
      </c>
      <c r="L58" s="1183">
        <v>-218197</v>
      </c>
    </row>
    <row r="59" spans="2:12">
      <c r="B59" s="393" t="s">
        <v>400</v>
      </c>
      <c r="C59" s="395">
        <v>1956510</v>
      </c>
      <c r="D59" s="395">
        <v>1809323</v>
      </c>
      <c r="E59" s="395">
        <v>1970905</v>
      </c>
      <c r="F59" s="395">
        <v>2458774</v>
      </c>
      <c r="G59" s="395">
        <v>2475123</v>
      </c>
      <c r="H59" s="395">
        <v>2508207</v>
      </c>
      <c r="I59" s="395">
        <v>2784158</v>
      </c>
      <c r="J59" s="652">
        <v>2601116</v>
      </c>
      <c r="K59" s="658">
        <v>2383558</v>
      </c>
      <c r="L59" s="1184">
        <v>3117092</v>
      </c>
    </row>
    <row r="60" spans="2:12">
      <c r="B60" s="552" t="s">
        <v>401</v>
      </c>
      <c r="C60" s="553">
        <v>1529953</v>
      </c>
      <c r="D60" s="553">
        <v>1347277</v>
      </c>
      <c r="E60" s="553">
        <v>1781304</v>
      </c>
      <c r="F60" s="553">
        <v>2243178</v>
      </c>
      <c r="G60" s="553">
        <v>2399567</v>
      </c>
      <c r="H60" s="553">
        <v>2344356</v>
      </c>
      <c r="I60" s="553">
        <v>2821667</v>
      </c>
      <c r="J60" s="653">
        <v>2586314</v>
      </c>
      <c r="K60" s="659">
        <v>2473468</v>
      </c>
      <c r="L60" s="1257">
        <v>2635170</v>
      </c>
    </row>
    <row r="61" spans="2:12">
      <c r="B61" s="550" t="s">
        <v>402</v>
      </c>
      <c r="C61" s="551">
        <v>1682348</v>
      </c>
      <c r="D61" s="551">
        <v>1667344</v>
      </c>
      <c r="E61" s="551">
        <v>1779003</v>
      </c>
      <c r="F61" s="551">
        <v>1839172</v>
      </c>
      <c r="G61" s="551">
        <v>2500398</v>
      </c>
      <c r="H61" s="551">
        <v>2710101</v>
      </c>
      <c r="I61" s="551">
        <v>2653644</v>
      </c>
      <c r="J61" s="651">
        <v>2376801</v>
      </c>
      <c r="K61" s="657">
        <v>2451323</v>
      </c>
      <c r="L61" s="1259">
        <v>3300037</v>
      </c>
    </row>
    <row r="62" spans="2:12">
      <c r="B62" s="393" t="s">
        <v>403</v>
      </c>
      <c r="C62" s="395">
        <v>92396</v>
      </c>
      <c r="D62" s="395">
        <v>94609</v>
      </c>
      <c r="E62" s="395">
        <v>175223</v>
      </c>
      <c r="F62" s="395">
        <v>107354</v>
      </c>
      <c r="G62" s="395">
        <v>96716</v>
      </c>
      <c r="H62" s="395">
        <v>81573</v>
      </c>
      <c r="I62" s="395">
        <v>92170</v>
      </c>
      <c r="J62" s="652">
        <v>90371</v>
      </c>
      <c r="K62" s="658">
        <v>107996</v>
      </c>
      <c r="L62" s="1183">
        <v>124664</v>
      </c>
    </row>
    <row r="63" spans="2:12">
      <c r="B63" s="393" t="s">
        <v>404</v>
      </c>
      <c r="C63" s="395">
        <v>244791</v>
      </c>
      <c r="D63" s="395">
        <v>414677</v>
      </c>
      <c r="E63" s="395">
        <v>172922</v>
      </c>
      <c r="F63" s="395">
        <v>-296652</v>
      </c>
      <c r="G63" s="395">
        <v>197547</v>
      </c>
      <c r="H63" s="395">
        <v>447317</v>
      </c>
      <c r="I63" s="395">
        <v>-75853</v>
      </c>
      <c r="J63" s="652">
        <v>-119143</v>
      </c>
      <c r="K63" s="658">
        <v>85851</v>
      </c>
      <c r="L63" s="1184">
        <v>789531</v>
      </c>
    </row>
    <row r="64" spans="2:12" ht="14.25" thickBot="1">
      <c r="B64" s="554" t="s">
        <v>405</v>
      </c>
      <c r="C64" s="555">
        <v>1529953</v>
      </c>
      <c r="D64" s="555">
        <v>1347277</v>
      </c>
      <c r="E64" s="555">
        <v>1781304</v>
      </c>
      <c r="F64" s="555">
        <v>2243178</v>
      </c>
      <c r="G64" s="555">
        <v>2399567</v>
      </c>
      <c r="H64" s="555">
        <v>2344356</v>
      </c>
      <c r="I64" s="555">
        <v>2821667</v>
      </c>
      <c r="J64" s="654">
        <v>2586314</v>
      </c>
      <c r="K64" s="660">
        <v>2473468</v>
      </c>
      <c r="L64" s="1258">
        <v>2635170</v>
      </c>
    </row>
    <row r="65" spans="2:12">
      <c r="B65" s="396" t="s">
        <v>406</v>
      </c>
      <c r="C65" s="386"/>
      <c r="D65" s="386"/>
      <c r="E65" s="386"/>
      <c r="F65" s="386"/>
      <c r="G65" s="386"/>
      <c r="H65" s="386"/>
      <c r="I65" s="386"/>
      <c r="J65" s="386"/>
      <c r="K65" s="386"/>
    </row>
    <row r="66" spans="2:12" hidden="1">
      <c r="B66" s="398"/>
      <c r="C66" s="386"/>
      <c r="D66" s="386"/>
      <c r="E66" s="386"/>
      <c r="F66" s="386"/>
      <c r="G66" s="386"/>
      <c r="H66" s="386"/>
      <c r="K66" s="386"/>
    </row>
    <row r="67" spans="2:12" hidden="1">
      <c r="B67" s="398"/>
      <c r="C67" s="386"/>
      <c r="D67" s="386"/>
      <c r="E67" s="386"/>
      <c r="F67" s="386"/>
      <c r="G67" s="386"/>
      <c r="H67" s="386"/>
      <c r="K67" s="386"/>
    </row>
    <row r="68" spans="2:12">
      <c r="B68" s="398"/>
      <c r="C68" s="397">
        <f t="shared" ref="C68:J68" si="2">C60-C64</f>
        <v>0</v>
      </c>
      <c r="D68" s="397">
        <f t="shared" si="2"/>
        <v>0</v>
      </c>
      <c r="E68" s="397">
        <f t="shared" si="2"/>
        <v>0</v>
      </c>
      <c r="F68" s="397">
        <f t="shared" si="2"/>
        <v>0</v>
      </c>
      <c r="G68" s="397">
        <f t="shared" si="2"/>
        <v>0</v>
      </c>
      <c r="H68" s="397">
        <f t="shared" si="2"/>
        <v>0</v>
      </c>
      <c r="I68" s="397">
        <f t="shared" si="2"/>
        <v>0</v>
      </c>
      <c r="J68" s="397">
        <f t="shared" si="2"/>
        <v>0</v>
      </c>
      <c r="K68" s="397">
        <f>K60-K64</f>
        <v>0</v>
      </c>
      <c r="L68" s="397">
        <f>L60-L64</f>
        <v>0</v>
      </c>
    </row>
    <row r="69" spans="2:12">
      <c r="B69" s="388"/>
      <c r="D69" s="386"/>
      <c r="E69" s="386"/>
      <c r="F69" s="386"/>
      <c r="G69" s="386"/>
      <c r="H69" s="386"/>
      <c r="K69" s="386"/>
    </row>
    <row r="70" spans="2:12">
      <c r="B70" s="388" t="s">
        <v>348</v>
      </c>
      <c r="C70" s="386"/>
      <c r="D70" s="386"/>
      <c r="E70" s="386"/>
      <c r="F70" s="386"/>
      <c r="G70" s="386"/>
      <c r="H70" s="386"/>
      <c r="K70" s="386"/>
    </row>
    <row r="71" spans="2:12" ht="14.25" thickBot="1">
      <c r="B71" s="388" t="s">
        <v>407</v>
      </c>
      <c r="C71" s="386"/>
      <c r="D71" s="386"/>
      <c r="E71" s="386"/>
      <c r="F71" s="386"/>
      <c r="G71" s="389"/>
      <c r="I71" s="389" t="s">
        <v>290</v>
      </c>
      <c r="K71" s="389"/>
    </row>
    <row r="72" spans="2:12">
      <c r="B72" s="390"/>
      <c r="C72" s="625"/>
      <c r="D72" s="625"/>
      <c r="E72" s="625"/>
      <c r="F72" s="625"/>
      <c r="G72" s="625"/>
      <c r="H72" s="625"/>
      <c r="I72" s="625"/>
      <c r="J72" s="649"/>
      <c r="K72" s="655"/>
      <c r="L72" s="1233"/>
    </row>
    <row r="73" spans="2:12">
      <c r="B73" s="374" t="s">
        <v>379</v>
      </c>
      <c r="C73" s="509"/>
      <c r="D73" s="509"/>
      <c r="E73" s="509"/>
      <c r="F73" s="509"/>
      <c r="G73" s="510"/>
      <c r="H73" s="510"/>
      <c r="I73" s="510"/>
      <c r="J73" s="509"/>
      <c r="K73" s="509"/>
      <c r="L73" s="1180"/>
    </row>
    <row r="74" spans="2:12">
      <c r="B74" s="391"/>
      <c r="C74" s="511" t="s">
        <v>690</v>
      </c>
      <c r="D74" s="511" t="s">
        <v>691</v>
      </c>
      <c r="E74" s="511" t="s">
        <v>692</v>
      </c>
      <c r="F74" s="511" t="s">
        <v>693</v>
      </c>
      <c r="G74" s="512" t="s">
        <v>694</v>
      </c>
      <c r="H74" s="512" t="s">
        <v>695</v>
      </c>
      <c r="I74" s="512" t="s">
        <v>696</v>
      </c>
      <c r="J74" s="511" t="s">
        <v>697</v>
      </c>
      <c r="K74" s="511" t="s">
        <v>689</v>
      </c>
      <c r="L74" s="511" t="s">
        <v>812</v>
      </c>
    </row>
    <row r="75" spans="2:12">
      <c r="B75" s="399"/>
      <c r="C75" s="515"/>
      <c r="D75" s="515"/>
      <c r="E75" s="515"/>
      <c r="F75" s="515"/>
      <c r="G75" s="516"/>
      <c r="H75" s="516"/>
      <c r="I75" s="516"/>
      <c r="J75" s="515"/>
      <c r="K75" s="515"/>
      <c r="L75" s="1180"/>
    </row>
    <row r="76" spans="2:12">
      <c r="B76" s="400" t="s">
        <v>408</v>
      </c>
      <c r="C76" s="394">
        <v>-639255</v>
      </c>
      <c r="D76" s="394">
        <v>-849909</v>
      </c>
      <c r="E76" s="394">
        <v>-754287</v>
      </c>
      <c r="F76" s="394">
        <v>-53127</v>
      </c>
      <c r="G76" s="394">
        <v>72591</v>
      </c>
      <c r="H76" s="394">
        <v>186340</v>
      </c>
      <c r="I76" s="394">
        <v>542325</v>
      </c>
      <c r="J76" s="650">
        <v>440928</v>
      </c>
      <c r="K76" s="656">
        <v>78013</v>
      </c>
      <c r="L76" s="1207">
        <v>-115307</v>
      </c>
    </row>
    <row r="77" spans="2:12">
      <c r="B77" s="400" t="s">
        <v>349</v>
      </c>
      <c r="C77" s="395">
        <v>1390504</v>
      </c>
      <c r="D77" s="395">
        <v>1430376</v>
      </c>
      <c r="E77" s="395">
        <v>1473316</v>
      </c>
      <c r="F77" s="395">
        <v>1491630</v>
      </c>
      <c r="G77" s="395">
        <v>1463233</v>
      </c>
      <c r="H77" s="395">
        <v>1511814</v>
      </c>
      <c r="I77" s="395">
        <v>1561897</v>
      </c>
      <c r="J77" s="652">
        <v>1641706</v>
      </c>
      <c r="K77" s="658">
        <v>1694427</v>
      </c>
      <c r="L77" s="1183">
        <v>1460984</v>
      </c>
    </row>
    <row r="78" spans="2:12">
      <c r="B78" s="400" t="s">
        <v>350</v>
      </c>
      <c r="C78" s="395">
        <v>488943</v>
      </c>
      <c r="D78" s="395">
        <v>614493</v>
      </c>
      <c r="E78" s="395">
        <v>701457</v>
      </c>
      <c r="F78" s="395">
        <v>699448</v>
      </c>
      <c r="G78" s="395">
        <v>693955</v>
      </c>
      <c r="H78" s="395">
        <v>507441</v>
      </c>
      <c r="I78" s="395">
        <v>503485</v>
      </c>
      <c r="J78" s="652">
        <v>499751</v>
      </c>
      <c r="K78" s="658">
        <v>472186</v>
      </c>
      <c r="L78" s="1183">
        <v>458213</v>
      </c>
    </row>
    <row r="79" spans="2:12">
      <c r="B79" s="401" t="s">
        <v>589</v>
      </c>
      <c r="C79" s="395">
        <v>4347379</v>
      </c>
      <c r="D79" s="395">
        <v>4343678</v>
      </c>
      <c r="E79" s="395">
        <v>4323488</v>
      </c>
      <c r="F79" s="395">
        <v>4445703</v>
      </c>
      <c r="G79" s="395">
        <v>4553429</v>
      </c>
      <c r="H79" s="395">
        <v>4642777</v>
      </c>
      <c r="I79" s="395">
        <v>4736889</v>
      </c>
      <c r="J79" s="652">
        <v>4703720</v>
      </c>
      <c r="K79" s="658">
        <v>4789295</v>
      </c>
      <c r="L79" s="1183">
        <v>5915282</v>
      </c>
    </row>
    <row r="80" spans="2:12">
      <c r="B80" s="401" t="s">
        <v>351</v>
      </c>
      <c r="C80" s="395">
        <v>-1864114</v>
      </c>
      <c r="D80" s="395">
        <v>-1714713</v>
      </c>
      <c r="E80" s="395">
        <v>-1795682</v>
      </c>
      <c r="F80" s="395">
        <v>-2351421</v>
      </c>
      <c r="G80" s="395">
        <v>-2378408</v>
      </c>
      <c r="H80" s="395">
        <v>-2426635</v>
      </c>
      <c r="I80" s="395">
        <v>-2691988</v>
      </c>
      <c r="J80" s="652">
        <v>-2510747</v>
      </c>
      <c r="K80" s="658">
        <v>-2275561</v>
      </c>
      <c r="L80" s="1184">
        <v>-2992428</v>
      </c>
    </row>
    <row r="81" spans="2:12">
      <c r="B81" s="556" t="s">
        <v>352</v>
      </c>
      <c r="C81" s="553">
        <v>3723457</v>
      </c>
      <c r="D81" s="553">
        <v>3823925</v>
      </c>
      <c r="E81" s="553">
        <v>3948291</v>
      </c>
      <c r="F81" s="553">
        <v>4232232</v>
      </c>
      <c r="G81" s="553">
        <v>4404801</v>
      </c>
      <c r="H81" s="553">
        <v>4421737</v>
      </c>
      <c r="I81" s="553">
        <v>4652607</v>
      </c>
      <c r="J81" s="653">
        <v>4775357</v>
      </c>
      <c r="K81" s="659">
        <v>4758360</v>
      </c>
      <c r="L81" s="1257">
        <v>4726744</v>
      </c>
    </row>
    <row r="82" spans="2:12">
      <c r="B82" s="400" t="s">
        <v>353</v>
      </c>
      <c r="C82" s="395">
        <v>476743</v>
      </c>
      <c r="D82" s="395">
        <v>476914</v>
      </c>
      <c r="E82" s="395">
        <v>476157</v>
      </c>
      <c r="F82" s="395">
        <v>476299</v>
      </c>
      <c r="G82" s="395">
        <v>506159</v>
      </c>
      <c r="H82" s="395">
        <v>510107</v>
      </c>
      <c r="I82" s="395">
        <v>512022</v>
      </c>
      <c r="J82" s="652">
        <v>533894</v>
      </c>
      <c r="K82" s="658">
        <v>553250</v>
      </c>
      <c r="L82" s="1207">
        <v>519757</v>
      </c>
    </row>
    <row r="83" spans="2:12">
      <c r="B83" s="743" t="s">
        <v>603</v>
      </c>
      <c r="C83" s="551">
        <v>736662</v>
      </c>
      <c r="D83" s="551">
        <v>709081</v>
      </c>
      <c r="E83" s="551">
        <v>731676</v>
      </c>
      <c r="F83" s="551">
        <v>921707</v>
      </c>
      <c r="G83" s="551">
        <v>1027967</v>
      </c>
      <c r="H83" s="551">
        <v>991115</v>
      </c>
      <c r="I83" s="551">
        <v>1026518</v>
      </c>
      <c r="J83" s="651">
        <v>1048534</v>
      </c>
      <c r="K83" s="657">
        <v>1053735</v>
      </c>
      <c r="L83" s="1253">
        <v>1142776</v>
      </c>
    </row>
    <row r="84" spans="2:12">
      <c r="B84" s="743" t="s">
        <v>604</v>
      </c>
      <c r="C84" s="551">
        <v>47950</v>
      </c>
      <c r="D84" s="551">
        <v>39415</v>
      </c>
      <c r="E84" s="551">
        <v>42087</v>
      </c>
      <c r="F84" s="551">
        <v>38130</v>
      </c>
      <c r="G84" s="551">
        <v>37478</v>
      </c>
      <c r="H84" s="551">
        <v>33487</v>
      </c>
      <c r="I84" s="551">
        <v>30568</v>
      </c>
      <c r="J84" s="651">
        <v>30520</v>
      </c>
      <c r="K84" s="657">
        <v>32956</v>
      </c>
      <c r="L84" s="1253">
        <v>31470</v>
      </c>
    </row>
    <row r="85" spans="2:12">
      <c r="B85" s="400" t="s">
        <v>354</v>
      </c>
      <c r="C85" s="395">
        <v>20519</v>
      </c>
      <c r="D85" s="395">
        <v>39530</v>
      </c>
      <c r="E85" s="395">
        <v>30672</v>
      </c>
      <c r="F85" s="395">
        <v>23475</v>
      </c>
      <c r="G85" s="395">
        <v>28119</v>
      </c>
      <c r="H85" s="395">
        <v>17853</v>
      </c>
      <c r="I85" s="395">
        <v>36218</v>
      </c>
      <c r="J85" s="652">
        <v>38891</v>
      </c>
      <c r="K85" s="658">
        <v>47874</v>
      </c>
      <c r="L85" s="1183">
        <v>37659</v>
      </c>
    </row>
    <row r="86" spans="2:12">
      <c r="B86" s="400" t="s">
        <v>590</v>
      </c>
      <c r="C86" s="395">
        <v>2537483</v>
      </c>
      <c r="D86" s="395">
        <v>2637815</v>
      </c>
      <c r="E86" s="395">
        <v>2751874</v>
      </c>
      <c r="F86" s="395">
        <v>2848881</v>
      </c>
      <c r="G86" s="395">
        <v>2880034</v>
      </c>
      <c r="H86" s="395">
        <v>2936149</v>
      </c>
      <c r="I86" s="395">
        <v>3108417</v>
      </c>
      <c r="J86" s="652">
        <v>3184559</v>
      </c>
      <c r="K86" s="658">
        <v>3136457</v>
      </c>
      <c r="L86" s="1184">
        <v>3058022</v>
      </c>
    </row>
    <row r="87" spans="2:12" ht="14.25" thickBot="1">
      <c r="B87" s="557" t="s">
        <v>355</v>
      </c>
      <c r="C87" s="555">
        <v>3723457</v>
      </c>
      <c r="D87" s="555">
        <v>3823925</v>
      </c>
      <c r="E87" s="555">
        <v>3948291</v>
      </c>
      <c r="F87" s="555">
        <v>4232232</v>
      </c>
      <c r="G87" s="555">
        <v>4404801</v>
      </c>
      <c r="H87" s="555">
        <v>4421737</v>
      </c>
      <c r="I87" s="555">
        <v>4652607</v>
      </c>
      <c r="J87" s="654">
        <v>4775357</v>
      </c>
      <c r="K87" s="660">
        <v>4758360</v>
      </c>
      <c r="L87" s="1258">
        <v>4726744</v>
      </c>
    </row>
    <row r="88" spans="2:12">
      <c r="C88" s="377">
        <f t="shared" ref="C88:J88" si="3">C81-C87</f>
        <v>0</v>
      </c>
      <c r="D88" s="377">
        <f t="shared" si="3"/>
        <v>0</v>
      </c>
      <c r="E88" s="377">
        <f t="shared" si="3"/>
        <v>0</v>
      </c>
      <c r="F88" s="377">
        <f t="shared" si="3"/>
        <v>0</v>
      </c>
      <c r="G88" s="377">
        <f t="shared" si="3"/>
        <v>0</v>
      </c>
      <c r="H88" s="377">
        <f t="shared" si="3"/>
        <v>0</v>
      </c>
      <c r="I88" s="377">
        <f t="shared" si="3"/>
        <v>0</v>
      </c>
      <c r="J88" s="377">
        <f t="shared" si="3"/>
        <v>0</v>
      </c>
      <c r="K88" s="377">
        <f>K81-K87</f>
        <v>0</v>
      </c>
      <c r="L88" s="377">
        <f>L81-L87</f>
        <v>0</v>
      </c>
    </row>
    <row r="90" spans="2:12">
      <c r="B90" s="1002" t="s">
        <v>721</v>
      </c>
      <c r="C90" s="1003">
        <f>C83-C84</f>
        <v>688712</v>
      </c>
      <c r="D90" s="1003">
        <f t="shared" ref="D90:L90" si="4">D83-D84</f>
        <v>669666</v>
      </c>
      <c r="E90" s="1003">
        <f t="shared" si="4"/>
        <v>689589</v>
      </c>
      <c r="F90" s="1003">
        <f t="shared" si="4"/>
        <v>883577</v>
      </c>
      <c r="G90" s="1003">
        <f t="shared" si="4"/>
        <v>990489</v>
      </c>
      <c r="H90" s="1003">
        <f t="shared" si="4"/>
        <v>957628</v>
      </c>
      <c r="I90" s="1003">
        <f t="shared" si="4"/>
        <v>995950</v>
      </c>
      <c r="J90" s="1003">
        <f t="shared" si="4"/>
        <v>1018014</v>
      </c>
      <c r="K90" s="1003">
        <f t="shared" si="4"/>
        <v>1020779</v>
      </c>
      <c r="L90" s="1003">
        <f t="shared" si="4"/>
        <v>1111306</v>
      </c>
    </row>
  </sheetData>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L184"/>
  <sheetViews>
    <sheetView workbookViewId="0">
      <pane xSplit="2" ySplit="6" topLeftCell="C170" activePane="bottomRight" state="frozen"/>
      <selection pane="topRight" activeCell="C1" sqref="C1"/>
      <selection pane="bottomLeft" activeCell="A7" sqref="A7"/>
      <selection pane="bottomRight" activeCell="M107" sqref="M107"/>
    </sheetView>
  </sheetViews>
  <sheetFormatPr defaultColWidth="10.875" defaultRowHeight="13.5"/>
  <cols>
    <col min="1" max="1" width="3.375" style="448" customWidth="1"/>
    <col min="2" max="2" width="36.5" style="448" customWidth="1"/>
    <col min="3" max="8" width="10.625" style="452" customWidth="1"/>
    <col min="9" max="10" width="10.625" style="448" customWidth="1"/>
    <col min="11" max="11" width="10.625" style="452" customWidth="1"/>
    <col min="12" max="16384" width="10.875" style="448"/>
  </cols>
  <sheetData>
    <row r="1" spans="1:12" s="450" customFormat="1" ht="27.75" customHeight="1">
      <c r="A1" s="448" t="s">
        <v>314</v>
      </c>
      <c r="C1" s="451"/>
      <c r="D1" s="451"/>
      <c r="E1" s="451"/>
      <c r="F1" s="451"/>
      <c r="G1" s="451"/>
      <c r="H1" s="451"/>
      <c r="K1" s="451"/>
    </row>
    <row r="2" spans="1:12" ht="29.25" customHeight="1" thickBot="1">
      <c r="A2" s="448" t="s">
        <v>315</v>
      </c>
      <c r="G2" s="453"/>
      <c r="I2" s="454" t="s">
        <v>330</v>
      </c>
    </row>
    <row r="3" spans="1:12" ht="14.25" customHeight="1">
      <c r="A3" s="455"/>
      <c r="B3" s="456"/>
      <c r="C3" s="621"/>
      <c r="D3" s="621"/>
      <c r="E3" s="621"/>
      <c r="F3" s="621"/>
      <c r="G3" s="621"/>
      <c r="H3" s="621"/>
      <c r="I3" s="621"/>
      <c r="J3" s="634"/>
      <c r="K3" s="635"/>
      <c r="L3" s="1234"/>
    </row>
    <row r="4" spans="1:12" ht="14.25" customHeight="1">
      <c r="A4" s="1401" t="s">
        <v>316</v>
      </c>
      <c r="B4" s="1402"/>
      <c r="C4" s="509"/>
      <c r="D4" s="509"/>
      <c r="E4" s="509"/>
      <c r="F4" s="509"/>
      <c r="G4" s="510"/>
      <c r="H4" s="510"/>
      <c r="I4" s="510"/>
      <c r="J4" s="509"/>
      <c r="K4" s="509"/>
      <c r="L4" s="1185"/>
    </row>
    <row r="5" spans="1:12" ht="14.25" customHeight="1">
      <c r="A5" s="444"/>
      <c r="B5" s="445"/>
      <c r="C5" s="511" t="s">
        <v>690</v>
      </c>
      <c r="D5" s="511" t="s">
        <v>691</v>
      </c>
      <c r="E5" s="511" t="s">
        <v>692</v>
      </c>
      <c r="F5" s="511" t="s">
        <v>693</v>
      </c>
      <c r="G5" s="512" t="s">
        <v>694</v>
      </c>
      <c r="H5" s="512" t="s">
        <v>695</v>
      </c>
      <c r="I5" s="512" t="s">
        <v>696</v>
      </c>
      <c r="J5" s="511" t="s">
        <v>697</v>
      </c>
      <c r="K5" s="511" t="s">
        <v>689</v>
      </c>
      <c r="L5" s="511" t="s">
        <v>812</v>
      </c>
    </row>
    <row r="6" spans="1:12" ht="14.25" customHeight="1">
      <c r="A6" s="446"/>
      <c r="B6" s="447" t="s">
        <v>409</v>
      </c>
      <c r="C6" s="515"/>
      <c r="D6" s="515"/>
      <c r="E6" s="515"/>
      <c r="F6" s="515"/>
      <c r="G6" s="516"/>
      <c r="H6" s="516"/>
      <c r="I6" s="516"/>
      <c r="J6" s="515"/>
      <c r="K6" s="515"/>
      <c r="L6" s="1201"/>
    </row>
    <row r="7" spans="1:12" ht="14.25" customHeight="1">
      <c r="A7" s="588" t="s">
        <v>410</v>
      </c>
      <c r="B7" s="584" t="s">
        <v>411</v>
      </c>
      <c r="C7" s="1150">
        <v>863849</v>
      </c>
      <c r="D7" s="1150">
        <v>918808</v>
      </c>
      <c r="E7" s="1150">
        <v>938938</v>
      </c>
      <c r="F7" s="1150">
        <v>1070234</v>
      </c>
      <c r="G7" s="1150">
        <v>1343292</v>
      </c>
      <c r="H7" s="1150">
        <v>1376316</v>
      </c>
      <c r="I7" s="1150">
        <v>1593400</v>
      </c>
      <c r="J7" s="1151">
        <v>1916659</v>
      </c>
      <c r="K7" s="1152">
        <v>1513274</v>
      </c>
      <c r="L7" s="1222">
        <v>1723664</v>
      </c>
    </row>
    <row r="8" spans="1:12" ht="14.25" customHeight="1">
      <c r="A8" s="458" t="s">
        <v>407</v>
      </c>
      <c r="B8" s="459" t="s">
        <v>412</v>
      </c>
      <c r="C8" s="1153">
        <v>163615</v>
      </c>
      <c r="D8" s="1153">
        <v>151808</v>
      </c>
      <c r="E8" s="1153">
        <v>138903</v>
      </c>
      <c r="F8" s="1153">
        <v>183309</v>
      </c>
      <c r="G8" s="1153">
        <v>183528</v>
      </c>
      <c r="H8" s="1153">
        <v>154220</v>
      </c>
      <c r="I8" s="1153">
        <v>171205</v>
      </c>
      <c r="J8" s="1154">
        <v>203451</v>
      </c>
      <c r="K8" s="1155">
        <v>146183</v>
      </c>
      <c r="L8" s="1186">
        <v>114391</v>
      </c>
    </row>
    <row r="9" spans="1:12" ht="14.25" customHeight="1">
      <c r="A9" s="458" t="s">
        <v>407</v>
      </c>
      <c r="B9" s="459" t="s">
        <v>413</v>
      </c>
      <c r="C9" s="1153">
        <v>544823</v>
      </c>
      <c r="D9" s="1153">
        <v>608280</v>
      </c>
      <c r="E9" s="1153">
        <v>631510</v>
      </c>
      <c r="F9" s="1153">
        <v>721591</v>
      </c>
      <c r="G9" s="1153">
        <v>994274</v>
      </c>
      <c r="H9" s="1153">
        <v>1039872</v>
      </c>
      <c r="I9" s="1153">
        <v>1230812</v>
      </c>
      <c r="J9" s="1154">
        <v>1530979</v>
      </c>
      <c r="K9" s="1155">
        <v>1187685</v>
      </c>
      <c r="L9" s="1186">
        <v>1417529</v>
      </c>
    </row>
    <row r="10" spans="1:12" ht="14.25" customHeight="1">
      <c r="A10" s="458" t="s">
        <v>407</v>
      </c>
      <c r="B10" s="459" t="s">
        <v>414</v>
      </c>
      <c r="C10" s="1153">
        <v>155411</v>
      </c>
      <c r="D10" s="1153">
        <v>158720</v>
      </c>
      <c r="E10" s="1153">
        <v>168525</v>
      </c>
      <c r="F10" s="1153">
        <v>165334</v>
      </c>
      <c r="G10" s="1153">
        <v>165490</v>
      </c>
      <c r="H10" s="1153">
        <v>182224</v>
      </c>
      <c r="I10" s="1153">
        <v>191383</v>
      </c>
      <c r="J10" s="1154">
        <v>182229</v>
      </c>
      <c r="K10" s="1155">
        <v>179406</v>
      </c>
      <c r="L10" s="1186">
        <v>191744</v>
      </c>
    </row>
    <row r="11" spans="1:12" ht="14.25" customHeight="1">
      <c r="A11" s="457" t="s">
        <v>415</v>
      </c>
      <c r="B11" s="459" t="s">
        <v>416</v>
      </c>
      <c r="C11" s="1153">
        <v>548165</v>
      </c>
      <c r="D11" s="1153">
        <v>577506</v>
      </c>
      <c r="E11" s="1153">
        <v>590767</v>
      </c>
      <c r="F11" s="1153">
        <v>642038</v>
      </c>
      <c r="G11" s="1153">
        <v>634734</v>
      </c>
      <c r="H11" s="1153">
        <v>598285</v>
      </c>
      <c r="I11" s="1153">
        <v>688091</v>
      </c>
      <c r="J11" s="1154">
        <v>722616</v>
      </c>
      <c r="K11" s="1155">
        <v>657544</v>
      </c>
      <c r="L11" s="1186">
        <v>642769</v>
      </c>
    </row>
    <row r="12" spans="1:12" ht="14.25" customHeight="1">
      <c r="A12" s="457" t="s">
        <v>417</v>
      </c>
      <c r="B12" s="459" t="s">
        <v>418</v>
      </c>
      <c r="C12" s="1153">
        <v>24786</v>
      </c>
      <c r="D12" s="1153">
        <v>24794</v>
      </c>
      <c r="E12" s="1153">
        <v>25003</v>
      </c>
      <c r="F12" s="1153">
        <v>25265</v>
      </c>
      <c r="G12" s="1153">
        <v>25477</v>
      </c>
      <c r="H12" s="1153">
        <v>26018</v>
      </c>
      <c r="I12" s="1153">
        <v>26239</v>
      </c>
      <c r="J12" s="1154">
        <v>27692</v>
      </c>
      <c r="K12" s="1155">
        <v>28635</v>
      </c>
      <c r="L12" s="1186">
        <v>28539</v>
      </c>
    </row>
    <row r="13" spans="1:12" ht="14.25" customHeight="1">
      <c r="A13" s="457" t="s">
        <v>419</v>
      </c>
      <c r="B13" s="459" t="s">
        <v>420</v>
      </c>
      <c r="C13" s="1153">
        <v>82976</v>
      </c>
      <c r="D13" s="1153">
        <v>72722</v>
      </c>
      <c r="E13" s="1153">
        <v>71184</v>
      </c>
      <c r="F13" s="1153">
        <v>67808</v>
      </c>
      <c r="G13" s="1153">
        <v>74952</v>
      </c>
      <c r="H13" s="1153">
        <v>90652</v>
      </c>
      <c r="I13" s="1153">
        <v>87511</v>
      </c>
      <c r="J13" s="1154">
        <v>103999</v>
      </c>
      <c r="K13" s="1155">
        <v>66216</v>
      </c>
      <c r="L13" s="1186">
        <v>82758</v>
      </c>
    </row>
    <row r="14" spans="1:12" ht="14.25" customHeight="1">
      <c r="A14" s="461"/>
      <c r="B14" s="459" t="s">
        <v>421</v>
      </c>
      <c r="C14" s="1153">
        <v>67474</v>
      </c>
      <c r="D14" s="1153">
        <v>55538</v>
      </c>
      <c r="E14" s="1153">
        <v>54071</v>
      </c>
      <c r="F14" s="1153">
        <v>47946</v>
      </c>
      <c r="G14" s="1153">
        <v>52254</v>
      </c>
      <c r="H14" s="1153">
        <v>60277</v>
      </c>
      <c r="I14" s="1153">
        <v>64164</v>
      </c>
      <c r="J14" s="1154">
        <v>80908</v>
      </c>
      <c r="K14" s="1155">
        <v>48656</v>
      </c>
      <c r="L14" s="1186">
        <v>58992</v>
      </c>
    </row>
    <row r="15" spans="1:12" ht="14.25" customHeight="1">
      <c r="A15" s="457" t="s">
        <v>422</v>
      </c>
      <c r="B15" s="459" t="s">
        <v>423</v>
      </c>
      <c r="C15" s="1153">
        <v>1154692</v>
      </c>
      <c r="D15" s="1153">
        <v>1012232</v>
      </c>
      <c r="E15" s="1153">
        <v>1345022</v>
      </c>
      <c r="F15" s="1153">
        <v>1177254</v>
      </c>
      <c r="G15" s="1153">
        <v>1836794</v>
      </c>
      <c r="H15" s="1153">
        <v>1978252</v>
      </c>
      <c r="I15" s="1153">
        <v>2086190</v>
      </c>
      <c r="J15" s="1154">
        <v>1808296</v>
      </c>
      <c r="K15" s="1155">
        <v>1318669</v>
      </c>
      <c r="L15" s="1186">
        <v>1103615</v>
      </c>
    </row>
    <row r="16" spans="1:12" ht="16.5" customHeight="1">
      <c r="A16" s="558"/>
      <c r="B16" s="559" t="s">
        <v>317</v>
      </c>
      <c r="C16" s="1156">
        <v>2674468</v>
      </c>
      <c r="D16" s="1156">
        <v>2606062</v>
      </c>
      <c r="E16" s="1156">
        <v>2970914</v>
      </c>
      <c r="F16" s="1156">
        <v>2982599</v>
      </c>
      <c r="G16" s="1156">
        <v>3915249</v>
      </c>
      <c r="H16" s="1156">
        <v>4069523</v>
      </c>
      <c r="I16" s="1156">
        <v>4481431</v>
      </c>
      <c r="J16" s="1157">
        <v>4579262</v>
      </c>
      <c r="K16" s="1158">
        <v>3584338</v>
      </c>
      <c r="L16" s="1223">
        <v>3581345</v>
      </c>
    </row>
    <row r="17" spans="1:12" ht="14.25" customHeight="1">
      <c r="A17" s="457" t="s">
        <v>424</v>
      </c>
      <c r="B17" s="459" t="s">
        <v>425</v>
      </c>
      <c r="C17" s="1153">
        <v>1935869</v>
      </c>
      <c r="D17" s="1153">
        <v>1858940</v>
      </c>
      <c r="E17" s="1153">
        <v>2174480</v>
      </c>
      <c r="F17" s="1153">
        <v>2030005</v>
      </c>
      <c r="G17" s="1153">
        <v>2714793</v>
      </c>
      <c r="H17" s="1153">
        <v>2949437</v>
      </c>
      <c r="I17" s="1153">
        <v>3202339</v>
      </c>
      <c r="J17" s="1154">
        <v>2975012</v>
      </c>
      <c r="K17" s="1155">
        <v>2386026</v>
      </c>
      <c r="L17" s="1186">
        <v>1694677</v>
      </c>
    </row>
    <row r="18" spans="1:12" ht="14.25" customHeight="1">
      <c r="A18" s="588" t="s">
        <v>426</v>
      </c>
      <c r="B18" s="586" t="s">
        <v>411</v>
      </c>
      <c r="C18" s="1159">
        <v>542690</v>
      </c>
      <c r="D18" s="1159">
        <v>581754</v>
      </c>
      <c r="E18" s="1159">
        <v>635174</v>
      </c>
      <c r="F18" s="1159">
        <v>800930</v>
      </c>
      <c r="G18" s="1159">
        <v>1033712</v>
      </c>
      <c r="H18" s="1159">
        <v>934146</v>
      </c>
      <c r="I18" s="1159">
        <v>1079718</v>
      </c>
      <c r="J18" s="1160">
        <v>1388778</v>
      </c>
      <c r="K18" s="1161">
        <v>1027910</v>
      </c>
      <c r="L18" s="1222">
        <v>1146936</v>
      </c>
    </row>
    <row r="19" spans="1:12" ht="14.25" customHeight="1">
      <c r="A19" s="461"/>
      <c r="B19" s="459" t="s">
        <v>412</v>
      </c>
      <c r="C19" s="1153">
        <v>163551</v>
      </c>
      <c r="D19" s="1153">
        <v>157724</v>
      </c>
      <c r="E19" s="1153">
        <v>166534</v>
      </c>
      <c r="F19" s="1153">
        <v>266709</v>
      </c>
      <c r="G19" s="1153">
        <v>306685</v>
      </c>
      <c r="H19" s="1153">
        <v>272106</v>
      </c>
      <c r="I19" s="1153">
        <v>318125</v>
      </c>
      <c r="J19" s="1154">
        <v>363390</v>
      </c>
      <c r="K19" s="1155">
        <v>313117</v>
      </c>
      <c r="L19" s="1186">
        <v>249387</v>
      </c>
    </row>
    <row r="20" spans="1:12" ht="14.25" customHeight="1">
      <c r="A20" s="461"/>
      <c r="B20" s="459" t="s">
        <v>413</v>
      </c>
      <c r="C20" s="1153">
        <v>321572</v>
      </c>
      <c r="D20" s="1153">
        <v>365552</v>
      </c>
      <c r="E20" s="1153">
        <v>406425</v>
      </c>
      <c r="F20" s="1153">
        <v>473058</v>
      </c>
      <c r="G20" s="1153">
        <v>664379</v>
      </c>
      <c r="H20" s="1153">
        <v>592837</v>
      </c>
      <c r="I20" s="1153">
        <v>688491</v>
      </c>
      <c r="J20" s="1154">
        <v>954014</v>
      </c>
      <c r="K20" s="1155">
        <v>642248</v>
      </c>
      <c r="L20" s="1186">
        <v>819864</v>
      </c>
    </row>
    <row r="21" spans="1:12" ht="14.25" customHeight="1">
      <c r="A21" s="461"/>
      <c r="B21" s="459" t="s">
        <v>427</v>
      </c>
      <c r="C21" s="1153">
        <v>2286</v>
      </c>
      <c r="D21" s="1153">
        <v>2579</v>
      </c>
      <c r="E21" s="1153">
        <v>2985</v>
      </c>
      <c r="F21" s="1153">
        <v>3054</v>
      </c>
      <c r="G21" s="1153">
        <v>3433</v>
      </c>
      <c r="H21" s="1153">
        <v>2844</v>
      </c>
      <c r="I21" s="1153">
        <v>2442</v>
      </c>
      <c r="J21" s="1154">
        <v>2412</v>
      </c>
      <c r="K21" s="1155">
        <v>3105</v>
      </c>
      <c r="L21" s="1186">
        <v>3117</v>
      </c>
    </row>
    <row r="22" spans="1:12" ht="14.25" customHeight="1">
      <c r="A22" s="461"/>
      <c r="B22" s="459" t="s">
        <v>428</v>
      </c>
      <c r="C22" s="1153">
        <v>55281</v>
      </c>
      <c r="D22" s="1153">
        <v>55899</v>
      </c>
      <c r="E22" s="1153">
        <v>59230</v>
      </c>
      <c r="F22" s="1153">
        <v>58109</v>
      </c>
      <c r="G22" s="1153">
        <v>59215</v>
      </c>
      <c r="H22" s="1153">
        <v>66359</v>
      </c>
      <c r="I22" s="1153">
        <v>70660</v>
      </c>
      <c r="J22" s="1154">
        <v>68962</v>
      </c>
      <c r="K22" s="1155">
        <v>69440</v>
      </c>
      <c r="L22" s="1186">
        <v>74568</v>
      </c>
    </row>
    <row r="23" spans="1:12" ht="14.25" customHeight="1">
      <c r="A23" s="457" t="s">
        <v>429</v>
      </c>
      <c r="B23" s="459" t="s">
        <v>430</v>
      </c>
      <c r="C23" s="1153">
        <v>24786</v>
      </c>
      <c r="D23" s="1153">
        <v>24794</v>
      </c>
      <c r="E23" s="1153">
        <v>25003</v>
      </c>
      <c r="F23" s="1153">
        <v>25265</v>
      </c>
      <c r="G23" s="1153">
        <v>25477</v>
      </c>
      <c r="H23" s="1153">
        <v>26018</v>
      </c>
      <c r="I23" s="1153">
        <v>26239</v>
      </c>
      <c r="J23" s="1154">
        <v>27692</v>
      </c>
      <c r="K23" s="1155">
        <v>28635</v>
      </c>
      <c r="L23" s="1186">
        <v>28539</v>
      </c>
    </row>
    <row r="24" spans="1:12" ht="14.25" customHeight="1">
      <c r="A24" s="457" t="s">
        <v>431</v>
      </c>
      <c r="B24" s="459" t="s">
        <v>420</v>
      </c>
      <c r="C24" s="1153">
        <v>171123</v>
      </c>
      <c r="D24" s="1153">
        <v>140574</v>
      </c>
      <c r="E24" s="1153">
        <v>136257</v>
      </c>
      <c r="F24" s="1153">
        <v>126399</v>
      </c>
      <c r="G24" s="1153">
        <v>141267</v>
      </c>
      <c r="H24" s="1153">
        <v>159922</v>
      </c>
      <c r="I24" s="1153">
        <v>173135</v>
      </c>
      <c r="J24" s="1154">
        <v>187780</v>
      </c>
      <c r="K24" s="1155">
        <v>141767</v>
      </c>
      <c r="L24" s="1186">
        <v>711193</v>
      </c>
    </row>
    <row r="25" spans="1:12" ht="14.25" customHeight="1">
      <c r="A25" s="462"/>
      <c r="B25" s="459" t="s">
        <v>432</v>
      </c>
      <c r="C25" s="1153">
        <v>61201</v>
      </c>
      <c r="D25" s="1153">
        <v>51057</v>
      </c>
      <c r="E25" s="1153">
        <v>49612</v>
      </c>
      <c r="F25" s="1153">
        <v>44664</v>
      </c>
      <c r="G25" s="1153">
        <v>48825</v>
      </c>
      <c r="H25" s="1153">
        <v>55658</v>
      </c>
      <c r="I25" s="1153">
        <v>63101</v>
      </c>
      <c r="J25" s="1154">
        <v>78052</v>
      </c>
      <c r="K25" s="1155">
        <v>46289</v>
      </c>
      <c r="L25" s="1186">
        <v>53175</v>
      </c>
    </row>
    <row r="26" spans="1:12" ht="16.5" customHeight="1" thickBot="1">
      <c r="A26" s="561"/>
      <c r="B26" s="562" t="s">
        <v>318</v>
      </c>
      <c r="C26" s="1162">
        <v>2674468</v>
      </c>
      <c r="D26" s="1162">
        <v>2606062</v>
      </c>
      <c r="E26" s="1162">
        <v>2970914</v>
      </c>
      <c r="F26" s="1162">
        <v>2982599</v>
      </c>
      <c r="G26" s="1162">
        <v>3915249</v>
      </c>
      <c r="H26" s="1162">
        <v>4069523</v>
      </c>
      <c r="I26" s="1162">
        <v>4481431</v>
      </c>
      <c r="J26" s="1163">
        <v>4579262</v>
      </c>
      <c r="K26" s="1164">
        <v>3584338</v>
      </c>
      <c r="L26" s="1223">
        <v>3581345</v>
      </c>
    </row>
    <row r="27" spans="1:12" ht="18.75" customHeight="1">
      <c r="B27" s="449" t="s">
        <v>433</v>
      </c>
      <c r="C27" s="463"/>
      <c r="D27" s="463"/>
      <c r="E27" s="463"/>
      <c r="F27" s="463"/>
      <c r="G27" s="463"/>
      <c r="H27" s="463"/>
      <c r="I27" s="463"/>
      <c r="J27" s="463"/>
      <c r="K27" s="463"/>
    </row>
    <row r="28" spans="1:12" ht="12" customHeight="1">
      <c r="B28" s="449"/>
      <c r="C28" s="464">
        <f t="shared" ref="C28:J28" si="0">C16-C26</f>
        <v>0</v>
      </c>
      <c r="D28" s="464">
        <f t="shared" si="0"/>
        <v>0</v>
      </c>
      <c r="E28" s="464">
        <f t="shared" si="0"/>
        <v>0</v>
      </c>
      <c r="F28" s="464">
        <f t="shared" si="0"/>
        <v>0</v>
      </c>
      <c r="G28" s="464">
        <f t="shared" si="0"/>
        <v>0</v>
      </c>
      <c r="H28" s="464">
        <f t="shared" si="0"/>
        <v>0</v>
      </c>
      <c r="I28" s="464">
        <f t="shared" si="0"/>
        <v>0</v>
      </c>
      <c r="J28" s="464">
        <f t="shared" si="0"/>
        <v>0</v>
      </c>
      <c r="K28" s="464">
        <f>K16-K26</f>
        <v>0</v>
      </c>
      <c r="L28" s="464">
        <f>L16-L26</f>
        <v>0</v>
      </c>
    </row>
    <row r="29" spans="1:12" ht="5.0999999999999996" customHeight="1">
      <c r="B29" s="449"/>
    </row>
    <row r="30" spans="1:12" ht="26.25" customHeight="1" thickBot="1">
      <c r="A30" s="448" t="s">
        <v>319</v>
      </c>
      <c r="G30" s="453"/>
      <c r="I30" s="454" t="s">
        <v>330</v>
      </c>
    </row>
    <row r="31" spans="1:12" ht="14.25" customHeight="1">
      <c r="A31" s="455"/>
      <c r="B31" s="456"/>
      <c r="C31" s="622"/>
      <c r="D31" s="622"/>
      <c r="E31" s="622"/>
      <c r="F31" s="622"/>
      <c r="G31" s="622"/>
      <c r="H31" s="622"/>
      <c r="I31" s="622"/>
      <c r="J31" s="671"/>
      <c r="K31" s="672"/>
      <c r="L31" s="1234"/>
    </row>
    <row r="32" spans="1:12" ht="14.25" customHeight="1">
      <c r="A32" s="1401" t="s">
        <v>316</v>
      </c>
      <c r="B32" s="1402"/>
      <c r="C32" s="509"/>
      <c r="D32" s="509"/>
      <c r="E32" s="509"/>
      <c r="F32" s="509"/>
      <c r="G32" s="510"/>
      <c r="H32" s="510"/>
      <c r="I32" s="510"/>
      <c r="J32" s="509"/>
      <c r="K32" s="509"/>
      <c r="L32" s="1185"/>
    </row>
    <row r="33" spans="1:12" ht="14.25" customHeight="1">
      <c r="A33" s="444"/>
      <c r="B33" s="445"/>
      <c r="C33" s="511" t="s">
        <v>690</v>
      </c>
      <c r="D33" s="511" t="s">
        <v>691</v>
      </c>
      <c r="E33" s="511" t="s">
        <v>692</v>
      </c>
      <c r="F33" s="511" t="s">
        <v>693</v>
      </c>
      <c r="G33" s="512" t="s">
        <v>694</v>
      </c>
      <c r="H33" s="512" t="s">
        <v>695</v>
      </c>
      <c r="I33" s="512" t="s">
        <v>696</v>
      </c>
      <c r="J33" s="511" t="s">
        <v>697</v>
      </c>
      <c r="K33" s="511" t="s">
        <v>689</v>
      </c>
      <c r="L33" s="511" t="s">
        <v>812</v>
      </c>
    </row>
    <row r="34" spans="1:12" ht="14.25" customHeight="1">
      <c r="A34" s="446"/>
      <c r="B34" s="465" t="s">
        <v>409</v>
      </c>
      <c r="C34" s="515"/>
      <c r="D34" s="515"/>
      <c r="E34" s="515"/>
      <c r="F34" s="515"/>
      <c r="G34" s="516"/>
      <c r="H34" s="516"/>
      <c r="I34" s="516"/>
      <c r="J34" s="515"/>
      <c r="K34" s="515"/>
      <c r="L34" s="1185"/>
    </row>
    <row r="35" spans="1:12" ht="14.25" customHeight="1">
      <c r="A35" s="588" t="s">
        <v>410</v>
      </c>
      <c r="B35" s="589" t="s">
        <v>411</v>
      </c>
      <c r="C35" s="585">
        <v>1221950</v>
      </c>
      <c r="D35" s="585">
        <v>1242649</v>
      </c>
      <c r="E35" s="585">
        <v>1297857</v>
      </c>
      <c r="F35" s="585">
        <v>1422299</v>
      </c>
      <c r="G35" s="585">
        <v>1484173</v>
      </c>
      <c r="H35" s="585">
        <v>1381650</v>
      </c>
      <c r="I35" s="585">
        <v>1466526</v>
      </c>
      <c r="J35" s="661">
        <v>1410580</v>
      </c>
      <c r="K35" s="666">
        <v>1360385</v>
      </c>
      <c r="L35" s="1224">
        <v>1233838</v>
      </c>
    </row>
    <row r="36" spans="1:12" ht="14.25" customHeight="1">
      <c r="A36" s="461"/>
      <c r="B36" s="459" t="s">
        <v>412</v>
      </c>
      <c r="C36" s="460">
        <v>760641</v>
      </c>
      <c r="D36" s="460">
        <v>599331</v>
      </c>
      <c r="E36" s="460">
        <v>566249</v>
      </c>
      <c r="F36" s="460">
        <v>574050</v>
      </c>
      <c r="G36" s="460">
        <v>547402</v>
      </c>
      <c r="H36" s="460">
        <v>510169</v>
      </c>
      <c r="I36" s="460">
        <v>557834</v>
      </c>
      <c r="J36" s="662">
        <v>599879</v>
      </c>
      <c r="K36" s="667">
        <v>699912</v>
      </c>
      <c r="L36" s="1187">
        <v>578434</v>
      </c>
    </row>
    <row r="37" spans="1:12" ht="14.25" customHeight="1">
      <c r="A37" s="461"/>
      <c r="B37" s="459" t="s">
        <v>413</v>
      </c>
      <c r="C37" s="460">
        <v>109015</v>
      </c>
      <c r="D37" s="460">
        <v>251334</v>
      </c>
      <c r="E37" s="460">
        <v>307775</v>
      </c>
      <c r="F37" s="460">
        <v>446626</v>
      </c>
      <c r="G37" s="460">
        <v>559893</v>
      </c>
      <c r="H37" s="460">
        <v>518850</v>
      </c>
      <c r="I37" s="460">
        <v>558334</v>
      </c>
      <c r="J37" s="662">
        <v>460420</v>
      </c>
      <c r="K37" s="667">
        <v>320275</v>
      </c>
      <c r="L37" s="1187">
        <v>329622</v>
      </c>
    </row>
    <row r="38" spans="1:12" ht="14.25" customHeight="1">
      <c r="A38" s="461"/>
      <c r="B38" s="459" t="s">
        <v>434</v>
      </c>
      <c r="C38" s="460">
        <v>346713</v>
      </c>
      <c r="D38" s="460">
        <v>386884</v>
      </c>
      <c r="E38" s="460">
        <v>418726</v>
      </c>
      <c r="F38" s="460">
        <v>396506</v>
      </c>
      <c r="G38" s="460">
        <v>371714</v>
      </c>
      <c r="H38" s="460">
        <v>347396</v>
      </c>
      <c r="I38" s="460">
        <v>344942</v>
      </c>
      <c r="J38" s="662">
        <v>344991</v>
      </c>
      <c r="K38" s="667">
        <v>334868</v>
      </c>
      <c r="L38" s="1187">
        <v>320561</v>
      </c>
    </row>
    <row r="39" spans="1:12" ht="14.25" customHeight="1">
      <c r="A39" s="461"/>
      <c r="B39" s="459" t="s">
        <v>435</v>
      </c>
      <c r="C39" s="460">
        <v>259946</v>
      </c>
      <c r="D39" s="460">
        <v>275097</v>
      </c>
      <c r="E39" s="460">
        <v>290013</v>
      </c>
      <c r="F39" s="460">
        <v>292998</v>
      </c>
      <c r="G39" s="460">
        <v>289726</v>
      </c>
      <c r="H39" s="460">
        <v>283106</v>
      </c>
      <c r="I39" s="460">
        <v>279336</v>
      </c>
      <c r="J39" s="662">
        <v>278692</v>
      </c>
      <c r="K39" s="667">
        <v>272536</v>
      </c>
      <c r="L39" s="1187">
        <v>272835</v>
      </c>
    </row>
    <row r="40" spans="1:12" ht="14.25" customHeight="1">
      <c r="A40" s="461"/>
      <c r="B40" s="459" t="s">
        <v>436</v>
      </c>
      <c r="C40" s="460">
        <v>86767</v>
      </c>
      <c r="D40" s="460">
        <v>81219</v>
      </c>
      <c r="E40" s="460">
        <v>72417</v>
      </c>
      <c r="F40" s="460">
        <v>66764</v>
      </c>
      <c r="G40" s="460">
        <v>55124</v>
      </c>
      <c r="H40" s="460">
        <v>39301</v>
      </c>
      <c r="I40" s="460">
        <v>39993</v>
      </c>
      <c r="J40" s="662">
        <v>38840</v>
      </c>
      <c r="K40" s="667">
        <v>35789</v>
      </c>
      <c r="L40" s="1187">
        <v>32581</v>
      </c>
    </row>
    <row r="41" spans="1:12" ht="14.25" customHeight="1">
      <c r="A41" s="461"/>
      <c r="B41" s="459" t="s">
        <v>437</v>
      </c>
      <c r="C41" s="578" t="s">
        <v>438</v>
      </c>
      <c r="D41" s="460">
        <v>30568</v>
      </c>
      <c r="E41" s="460">
        <v>56296</v>
      </c>
      <c r="F41" s="460">
        <v>36744</v>
      </c>
      <c r="G41" s="460">
        <v>26864</v>
      </c>
      <c r="H41" s="460">
        <v>24989</v>
      </c>
      <c r="I41" s="460">
        <v>25613</v>
      </c>
      <c r="J41" s="662">
        <v>27459</v>
      </c>
      <c r="K41" s="1001">
        <v>26543</v>
      </c>
      <c r="L41" s="1187">
        <v>15145</v>
      </c>
    </row>
    <row r="42" spans="1:12" ht="14.25" customHeight="1">
      <c r="A42" s="461"/>
      <c r="B42" s="459" t="s">
        <v>428</v>
      </c>
      <c r="C42" s="460">
        <v>5581</v>
      </c>
      <c r="D42" s="460">
        <v>5100</v>
      </c>
      <c r="E42" s="460">
        <v>5107</v>
      </c>
      <c r="F42" s="460">
        <v>5117</v>
      </c>
      <c r="G42" s="460">
        <v>5164</v>
      </c>
      <c r="H42" s="460">
        <v>5235</v>
      </c>
      <c r="I42" s="460">
        <v>5416</v>
      </c>
      <c r="J42" s="662">
        <v>5290</v>
      </c>
      <c r="K42" s="667">
        <v>5330</v>
      </c>
      <c r="L42" s="1187">
        <v>5221</v>
      </c>
    </row>
    <row r="43" spans="1:12" ht="14.25" customHeight="1">
      <c r="A43" s="457" t="s">
        <v>415</v>
      </c>
      <c r="B43" s="466" t="s">
        <v>439</v>
      </c>
      <c r="C43" s="460">
        <v>55973</v>
      </c>
      <c r="D43" s="460">
        <v>63014</v>
      </c>
      <c r="E43" s="460">
        <v>95407</v>
      </c>
      <c r="F43" s="460">
        <v>95830</v>
      </c>
      <c r="G43" s="460">
        <v>100253</v>
      </c>
      <c r="H43" s="460">
        <v>84932</v>
      </c>
      <c r="I43" s="460">
        <v>90937</v>
      </c>
      <c r="J43" s="662">
        <v>83453</v>
      </c>
      <c r="K43" s="667">
        <v>80665</v>
      </c>
      <c r="L43" s="1187">
        <v>77785</v>
      </c>
    </row>
    <row r="44" spans="1:12" ht="14.25" customHeight="1">
      <c r="A44" s="457" t="s">
        <v>417</v>
      </c>
      <c r="B44" s="466" t="s">
        <v>440</v>
      </c>
      <c r="C44" s="460">
        <v>445506</v>
      </c>
      <c r="D44" s="460">
        <v>458369</v>
      </c>
      <c r="E44" s="460">
        <v>426391</v>
      </c>
      <c r="F44" s="460">
        <v>421674</v>
      </c>
      <c r="G44" s="460">
        <v>398740</v>
      </c>
      <c r="H44" s="460">
        <v>375003</v>
      </c>
      <c r="I44" s="460">
        <v>347505</v>
      </c>
      <c r="J44" s="662">
        <v>359492</v>
      </c>
      <c r="K44" s="667">
        <v>380864</v>
      </c>
      <c r="L44" s="1187">
        <v>378192</v>
      </c>
    </row>
    <row r="45" spans="1:12" ht="14.25" customHeight="1">
      <c r="A45" s="461"/>
      <c r="B45" s="466" t="s">
        <v>441</v>
      </c>
      <c r="C45" s="460">
        <v>444828</v>
      </c>
      <c r="D45" s="460">
        <v>457702</v>
      </c>
      <c r="E45" s="460">
        <v>425729</v>
      </c>
      <c r="F45" s="460">
        <v>421017</v>
      </c>
      <c r="G45" s="460">
        <v>398063</v>
      </c>
      <c r="H45" s="460">
        <v>374297</v>
      </c>
      <c r="I45" s="460">
        <v>346778</v>
      </c>
      <c r="J45" s="662">
        <v>358709</v>
      </c>
      <c r="K45" s="667">
        <v>380039</v>
      </c>
      <c r="L45" s="1187">
        <v>377353</v>
      </c>
    </row>
    <row r="46" spans="1:12" ht="14.25" customHeight="1">
      <c r="A46" s="461" t="s">
        <v>409</v>
      </c>
      <c r="B46" s="466" t="s">
        <v>442</v>
      </c>
      <c r="C46" s="460">
        <v>678</v>
      </c>
      <c r="D46" s="460">
        <v>667</v>
      </c>
      <c r="E46" s="460">
        <v>662</v>
      </c>
      <c r="F46" s="460">
        <v>657</v>
      </c>
      <c r="G46" s="460">
        <v>677</v>
      </c>
      <c r="H46" s="460">
        <v>706</v>
      </c>
      <c r="I46" s="460">
        <v>727</v>
      </c>
      <c r="J46" s="662">
        <v>783</v>
      </c>
      <c r="K46" s="667">
        <v>825</v>
      </c>
      <c r="L46" s="1187">
        <v>839</v>
      </c>
    </row>
    <row r="47" spans="1:12" ht="14.25" customHeight="1">
      <c r="A47" s="457" t="s">
        <v>419</v>
      </c>
      <c r="B47" s="466" t="s">
        <v>420</v>
      </c>
      <c r="C47" s="460">
        <v>235125</v>
      </c>
      <c r="D47" s="460">
        <v>209936</v>
      </c>
      <c r="E47" s="460">
        <v>200167</v>
      </c>
      <c r="F47" s="460">
        <v>184361</v>
      </c>
      <c r="G47" s="460">
        <v>193383</v>
      </c>
      <c r="H47" s="460">
        <v>205014</v>
      </c>
      <c r="I47" s="460">
        <v>210179</v>
      </c>
      <c r="J47" s="662">
        <v>241888</v>
      </c>
      <c r="K47" s="667">
        <v>183026</v>
      </c>
      <c r="L47" s="1187">
        <v>193460</v>
      </c>
    </row>
    <row r="48" spans="1:12" ht="14.25" customHeight="1">
      <c r="A48" s="461"/>
      <c r="B48" s="466" t="s">
        <v>421</v>
      </c>
      <c r="C48" s="460">
        <v>6513</v>
      </c>
      <c r="D48" s="460">
        <v>6139</v>
      </c>
      <c r="E48" s="460">
        <v>6071</v>
      </c>
      <c r="F48" s="460">
        <v>6008</v>
      </c>
      <c r="G48" s="460">
        <v>6151</v>
      </c>
      <c r="H48" s="460">
        <v>6347</v>
      </c>
      <c r="I48" s="460">
        <v>6790</v>
      </c>
      <c r="J48" s="662">
        <v>7065</v>
      </c>
      <c r="K48" s="667">
        <v>6916</v>
      </c>
      <c r="L48" s="1187">
        <v>8897</v>
      </c>
    </row>
    <row r="49" spans="1:12" ht="16.5" customHeight="1">
      <c r="A49" s="461"/>
      <c r="B49" s="466" t="s">
        <v>443</v>
      </c>
      <c r="C49" s="460">
        <v>214531</v>
      </c>
      <c r="D49" s="460">
        <v>190658</v>
      </c>
      <c r="E49" s="460">
        <v>181433</v>
      </c>
      <c r="F49" s="460">
        <v>165329</v>
      </c>
      <c r="G49" s="460">
        <v>173954</v>
      </c>
      <c r="H49" s="460">
        <v>185902</v>
      </c>
      <c r="I49" s="460">
        <v>190527</v>
      </c>
      <c r="J49" s="662">
        <v>221125</v>
      </c>
      <c r="K49" s="667">
        <v>162842</v>
      </c>
      <c r="L49" s="1187">
        <v>172037</v>
      </c>
    </row>
    <row r="50" spans="1:12" ht="14.25" customHeight="1">
      <c r="A50" s="457" t="s">
        <v>422</v>
      </c>
      <c r="B50" s="466" t="s">
        <v>444</v>
      </c>
      <c r="C50" s="460">
        <v>-137626</v>
      </c>
      <c r="D50" s="460">
        <v>-156184</v>
      </c>
      <c r="E50" s="460">
        <v>-133268</v>
      </c>
      <c r="F50" s="460">
        <v>-123776</v>
      </c>
      <c r="G50" s="460">
        <v>-110743</v>
      </c>
      <c r="H50" s="460">
        <v>-95862</v>
      </c>
      <c r="I50" s="460">
        <v>-66727</v>
      </c>
      <c r="J50" s="662">
        <v>-74288</v>
      </c>
      <c r="K50" s="667">
        <v>-93439</v>
      </c>
      <c r="L50" s="1187">
        <v>-92009</v>
      </c>
    </row>
    <row r="51" spans="1:12" ht="14.25" customHeight="1">
      <c r="A51" s="457" t="s">
        <v>424</v>
      </c>
      <c r="B51" s="466" t="s">
        <v>423</v>
      </c>
      <c r="C51" s="460">
        <v>196699</v>
      </c>
      <c r="D51" s="460">
        <v>189520</v>
      </c>
      <c r="E51" s="460">
        <v>219270</v>
      </c>
      <c r="F51" s="460">
        <v>143970</v>
      </c>
      <c r="G51" s="460">
        <v>156585</v>
      </c>
      <c r="H51" s="460">
        <v>130515</v>
      </c>
      <c r="I51" s="460">
        <v>183528</v>
      </c>
      <c r="J51" s="662">
        <v>156860</v>
      </c>
      <c r="K51" s="667">
        <v>276789</v>
      </c>
      <c r="L51" s="1188">
        <v>328168</v>
      </c>
    </row>
    <row r="52" spans="1:12" ht="14.25" customHeight="1">
      <c r="A52" s="564"/>
      <c r="B52" s="559" t="s">
        <v>317</v>
      </c>
      <c r="C52" s="560">
        <v>2017628</v>
      </c>
      <c r="D52" s="560">
        <v>2007304</v>
      </c>
      <c r="E52" s="560">
        <v>2105824</v>
      </c>
      <c r="F52" s="560">
        <v>2144358</v>
      </c>
      <c r="G52" s="560">
        <v>2222391</v>
      </c>
      <c r="H52" s="560">
        <v>2081253</v>
      </c>
      <c r="I52" s="560">
        <v>2231948</v>
      </c>
      <c r="J52" s="663">
        <v>2177985</v>
      </c>
      <c r="K52" s="668">
        <v>2188289</v>
      </c>
      <c r="L52" s="1225">
        <v>2119434</v>
      </c>
    </row>
    <row r="53" spans="1:12" ht="14.25" customHeight="1">
      <c r="A53" s="457" t="s">
        <v>426</v>
      </c>
      <c r="B53" s="466" t="s">
        <v>425</v>
      </c>
      <c r="C53" s="460">
        <v>294836</v>
      </c>
      <c r="D53" s="460">
        <v>279568</v>
      </c>
      <c r="E53" s="460">
        <v>318401</v>
      </c>
      <c r="F53" s="460">
        <v>295944</v>
      </c>
      <c r="G53" s="460">
        <v>321634</v>
      </c>
      <c r="H53" s="460">
        <v>274961</v>
      </c>
      <c r="I53" s="460">
        <v>287492</v>
      </c>
      <c r="J53" s="662">
        <v>285806</v>
      </c>
      <c r="K53" s="667">
        <v>346569</v>
      </c>
      <c r="L53" s="1202">
        <v>318955</v>
      </c>
    </row>
    <row r="54" spans="1:12" ht="14.25" customHeight="1">
      <c r="A54" s="588" t="s">
        <v>429</v>
      </c>
      <c r="B54" s="589" t="s">
        <v>411</v>
      </c>
      <c r="C54" s="587">
        <v>1189011</v>
      </c>
      <c r="D54" s="587">
        <v>1230527</v>
      </c>
      <c r="E54" s="587">
        <v>1310495</v>
      </c>
      <c r="F54" s="587">
        <v>1386545</v>
      </c>
      <c r="G54" s="587">
        <v>1434573</v>
      </c>
      <c r="H54" s="587">
        <v>1337144</v>
      </c>
      <c r="I54" s="587">
        <v>1466379</v>
      </c>
      <c r="J54" s="664">
        <v>1381074</v>
      </c>
      <c r="K54" s="669">
        <v>1383451</v>
      </c>
      <c r="L54" s="1225">
        <v>1283597</v>
      </c>
    </row>
    <row r="55" spans="1:12" ht="14.25" customHeight="1">
      <c r="A55" s="461"/>
      <c r="B55" s="459" t="s">
        <v>412</v>
      </c>
      <c r="C55" s="460">
        <v>815566</v>
      </c>
      <c r="D55" s="460">
        <v>761378</v>
      </c>
      <c r="E55" s="460">
        <v>759792</v>
      </c>
      <c r="F55" s="460">
        <v>785180</v>
      </c>
      <c r="G55" s="460">
        <v>702805</v>
      </c>
      <c r="H55" s="460">
        <v>661378</v>
      </c>
      <c r="I55" s="460">
        <v>656871</v>
      </c>
      <c r="J55" s="662">
        <v>660289</v>
      </c>
      <c r="K55" s="667">
        <v>650590</v>
      </c>
      <c r="L55" s="1187">
        <v>556370</v>
      </c>
    </row>
    <row r="56" spans="1:12" ht="14.25" customHeight="1">
      <c r="A56" s="461"/>
      <c r="B56" s="459" t="s">
        <v>413</v>
      </c>
      <c r="C56" s="460">
        <v>373224</v>
      </c>
      <c r="D56" s="460">
        <v>457320</v>
      </c>
      <c r="E56" s="460">
        <v>529025</v>
      </c>
      <c r="F56" s="460">
        <v>586716</v>
      </c>
      <c r="G56" s="460">
        <v>719966</v>
      </c>
      <c r="H56" s="460">
        <v>664126</v>
      </c>
      <c r="I56" s="460">
        <v>796992</v>
      </c>
      <c r="J56" s="662">
        <v>706822</v>
      </c>
      <c r="K56" s="667">
        <v>718416</v>
      </c>
      <c r="L56" s="1187">
        <v>719114</v>
      </c>
    </row>
    <row r="57" spans="1:12" ht="14.25" customHeight="1">
      <c r="A57" s="461"/>
      <c r="B57" s="459" t="s">
        <v>434</v>
      </c>
      <c r="C57" s="460">
        <v>221</v>
      </c>
      <c r="D57" s="460">
        <v>11829</v>
      </c>
      <c r="E57" s="460">
        <v>21678</v>
      </c>
      <c r="F57" s="460">
        <v>14649</v>
      </c>
      <c r="G57" s="460">
        <v>11802</v>
      </c>
      <c r="H57" s="460">
        <v>11640</v>
      </c>
      <c r="I57" s="460">
        <v>12516</v>
      </c>
      <c r="J57" s="662">
        <v>13963</v>
      </c>
      <c r="K57" s="667">
        <v>14445</v>
      </c>
      <c r="L57" s="1187">
        <v>8113</v>
      </c>
    </row>
    <row r="58" spans="1:12" ht="14.25" customHeight="1">
      <c r="A58" s="461"/>
      <c r="B58" s="459" t="s">
        <v>435</v>
      </c>
      <c r="C58" s="460">
        <v>221</v>
      </c>
      <c r="D58" s="460">
        <v>285</v>
      </c>
      <c r="E58" s="460">
        <v>335</v>
      </c>
      <c r="F58" s="460">
        <v>383</v>
      </c>
      <c r="G58" s="460">
        <v>404</v>
      </c>
      <c r="H58" s="460">
        <v>299</v>
      </c>
      <c r="I58" s="460">
        <v>258</v>
      </c>
      <c r="J58" s="662">
        <v>211</v>
      </c>
      <c r="K58" s="667">
        <v>441</v>
      </c>
      <c r="L58" s="1187">
        <v>470</v>
      </c>
    </row>
    <row r="59" spans="1:12" ht="14.25" customHeight="1">
      <c r="A59" s="461"/>
      <c r="B59" s="459" t="s">
        <v>445</v>
      </c>
      <c r="C59" s="578" t="s">
        <v>438</v>
      </c>
      <c r="D59" s="460">
        <v>11544</v>
      </c>
      <c r="E59" s="460">
        <v>21343</v>
      </c>
      <c r="F59" s="460">
        <v>14266</v>
      </c>
      <c r="G59" s="460">
        <v>11398</v>
      </c>
      <c r="H59" s="460">
        <v>11341</v>
      </c>
      <c r="I59" s="460">
        <v>12258</v>
      </c>
      <c r="J59" s="662">
        <v>13752</v>
      </c>
      <c r="K59" s="1001">
        <v>14004</v>
      </c>
      <c r="L59" s="1187">
        <v>7643</v>
      </c>
    </row>
    <row r="60" spans="1:12" ht="14.25" customHeight="1">
      <c r="A60" s="457" t="s">
        <v>431</v>
      </c>
      <c r="B60" s="467" t="s">
        <v>446</v>
      </c>
      <c r="C60" s="460">
        <v>289857</v>
      </c>
      <c r="D60" s="460">
        <v>283701</v>
      </c>
      <c r="E60" s="460">
        <v>274734</v>
      </c>
      <c r="F60" s="460">
        <v>280615</v>
      </c>
      <c r="G60" s="460">
        <v>272843</v>
      </c>
      <c r="H60" s="460">
        <v>264021</v>
      </c>
      <c r="I60" s="460">
        <v>265433</v>
      </c>
      <c r="J60" s="662">
        <v>269323</v>
      </c>
      <c r="K60" s="667">
        <v>271749</v>
      </c>
      <c r="L60" s="1187">
        <v>273926</v>
      </c>
    </row>
    <row r="61" spans="1:12" ht="14.25" customHeight="1">
      <c r="A61" s="461"/>
      <c r="B61" s="466" t="s">
        <v>447</v>
      </c>
      <c r="C61" s="460">
        <v>299881</v>
      </c>
      <c r="D61" s="460">
        <v>301087</v>
      </c>
      <c r="E61" s="460">
        <v>276852</v>
      </c>
      <c r="F61" s="460">
        <v>277567</v>
      </c>
      <c r="G61" s="460">
        <v>260122</v>
      </c>
      <c r="H61" s="460">
        <v>259125</v>
      </c>
      <c r="I61" s="460">
        <v>244680</v>
      </c>
      <c r="J61" s="662">
        <v>254877</v>
      </c>
      <c r="K61" s="667">
        <v>276191</v>
      </c>
      <c r="L61" s="1187">
        <v>275397</v>
      </c>
    </row>
    <row r="62" spans="1:12" ht="14.25" customHeight="1">
      <c r="A62" s="461"/>
      <c r="B62" s="466" t="s">
        <v>448</v>
      </c>
      <c r="C62" s="460">
        <v>-107893</v>
      </c>
      <c r="D62" s="460">
        <v>-108735</v>
      </c>
      <c r="E62" s="460">
        <v>-83472</v>
      </c>
      <c r="F62" s="460">
        <v>-70788</v>
      </c>
      <c r="G62" s="460">
        <v>-49365</v>
      </c>
      <c r="H62" s="460">
        <v>-43194</v>
      </c>
      <c r="I62" s="460">
        <v>-29158</v>
      </c>
      <c r="J62" s="662">
        <v>-37052</v>
      </c>
      <c r="K62" s="667">
        <v>-55221</v>
      </c>
      <c r="L62" s="1187">
        <v>-51719</v>
      </c>
    </row>
    <row r="63" spans="1:12" ht="16.5" customHeight="1">
      <c r="A63" s="461"/>
      <c r="B63" s="466" t="s">
        <v>449</v>
      </c>
      <c r="C63" s="460">
        <v>18287</v>
      </c>
      <c r="D63" s="460">
        <v>17665</v>
      </c>
      <c r="E63" s="460">
        <v>17499</v>
      </c>
      <c r="F63" s="460">
        <v>15844</v>
      </c>
      <c r="G63" s="460">
        <v>15377</v>
      </c>
      <c r="H63" s="460">
        <v>16719</v>
      </c>
      <c r="I63" s="460">
        <v>18479</v>
      </c>
      <c r="J63" s="662">
        <v>21363</v>
      </c>
      <c r="K63" s="667">
        <v>23665</v>
      </c>
      <c r="L63" s="1187">
        <v>26953</v>
      </c>
    </row>
    <row r="64" spans="1:12">
      <c r="A64" s="461"/>
      <c r="B64" s="466" t="s">
        <v>450</v>
      </c>
      <c r="C64" s="460">
        <v>86767</v>
      </c>
      <c r="D64" s="460">
        <v>81219</v>
      </c>
      <c r="E64" s="460">
        <v>72417</v>
      </c>
      <c r="F64" s="460">
        <v>66764</v>
      </c>
      <c r="G64" s="460">
        <v>55124</v>
      </c>
      <c r="H64" s="460">
        <v>39301</v>
      </c>
      <c r="I64" s="460">
        <v>39993</v>
      </c>
      <c r="J64" s="662">
        <v>38840</v>
      </c>
      <c r="K64" s="667">
        <v>35789</v>
      </c>
      <c r="L64" s="1187">
        <v>32581</v>
      </c>
    </row>
    <row r="65" spans="1:12">
      <c r="A65" s="461" t="s">
        <v>409</v>
      </c>
      <c r="B65" s="466" t="s">
        <v>451</v>
      </c>
      <c r="C65" s="460">
        <v>7185</v>
      </c>
      <c r="D65" s="460">
        <v>7535</v>
      </c>
      <c r="E65" s="460">
        <v>8562</v>
      </c>
      <c r="F65" s="460">
        <v>8772</v>
      </c>
      <c r="G65" s="460">
        <v>8415</v>
      </c>
      <c r="H65" s="460">
        <v>7931</v>
      </c>
      <c r="I65" s="460">
        <v>8561</v>
      </c>
      <c r="J65" s="662">
        <v>8705</v>
      </c>
      <c r="K65" s="667">
        <v>8676</v>
      </c>
      <c r="L65" s="1187">
        <v>9286</v>
      </c>
    </row>
    <row r="66" spans="1:12">
      <c r="A66" s="457" t="s">
        <v>452</v>
      </c>
      <c r="B66" s="466" t="s">
        <v>420</v>
      </c>
      <c r="C66" s="460">
        <v>243924</v>
      </c>
      <c r="D66" s="460">
        <v>213508</v>
      </c>
      <c r="E66" s="460">
        <v>202194</v>
      </c>
      <c r="F66" s="460">
        <v>181254</v>
      </c>
      <c r="G66" s="460">
        <v>193342</v>
      </c>
      <c r="H66" s="460">
        <v>205127</v>
      </c>
      <c r="I66" s="460">
        <v>212645</v>
      </c>
      <c r="J66" s="662">
        <v>241782</v>
      </c>
      <c r="K66" s="667">
        <v>186520</v>
      </c>
      <c r="L66" s="1187">
        <v>242956</v>
      </c>
    </row>
    <row r="67" spans="1:12">
      <c r="A67" s="462"/>
      <c r="B67" s="466" t="s">
        <v>421</v>
      </c>
      <c r="C67" s="460">
        <v>214531</v>
      </c>
      <c r="D67" s="460">
        <v>190658</v>
      </c>
      <c r="E67" s="460">
        <v>181433</v>
      </c>
      <c r="F67" s="460">
        <v>165329</v>
      </c>
      <c r="G67" s="460">
        <v>173954</v>
      </c>
      <c r="H67" s="460">
        <v>185902</v>
      </c>
      <c r="I67" s="460">
        <v>190527</v>
      </c>
      <c r="J67" s="662">
        <v>221125</v>
      </c>
      <c r="K67" s="667">
        <v>162842</v>
      </c>
      <c r="L67" s="1187">
        <v>172037</v>
      </c>
    </row>
    <row r="68" spans="1:12">
      <c r="A68" s="462"/>
      <c r="B68" s="466" t="s">
        <v>443</v>
      </c>
      <c r="C68" s="460">
        <v>18825</v>
      </c>
      <c r="D68" s="460">
        <v>13173</v>
      </c>
      <c r="E68" s="460">
        <v>10417</v>
      </c>
      <c r="F68" s="460">
        <v>6590</v>
      </c>
      <c r="G68" s="460">
        <v>9196</v>
      </c>
      <c r="H68" s="460">
        <v>9372</v>
      </c>
      <c r="I68" s="460">
        <v>10389</v>
      </c>
      <c r="J68" s="662">
        <v>10136</v>
      </c>
      <c r="K68" s="667">
        <v>11784</v>
      </c>
      <c r="L68" s="1188">
        <v>17480</v>
      </c>
    </row>
    <row r="69" spans="1:12" ht="14.25" thickBot="1">
      <c r="A69" s="565"/>
      <c r="B69" s="566" t="s">
        <v>318</v>
      </c>
      <c r="C69" s="563">
        <v>2017628</v>
      </c>
      <c r="D69" s="563">
        <v>2007304</v>
      </c>
      <c r="E69" s="563">
        <v>2105824</v>
      </c>
      <c r="F69" s="563">
        <v>2144358</v>
      </c>
      <c r="G69" s="563">
        <v>2222391</v>
      </c>
      <c r="H69" s="563">
        <v>2081253</v>
      </c>
      <c r="I69" s="563">
        <v>2231948</v>
      </c>
      <c r="J69" s="665">
        <v>2177985</v>
      </c>
      <c r="K69" s="670">
        <v>2188289</v>
      </c>
      <c r="L69" s="1226">
        <v>2119434</v>
      </c>
    </row>
    <row r="70" spans="1:12">
      <c r="B70" s="468" t="s">
        <v>453</v>
      </c>
      <c r="C70" s="463"/>
      <c r="D70" s="463"/>
      <c r="E70" s="463"/>
      <c r="F70" s="463"/>
      <c r="G70" s="463"/>
      <c r="H70" s="463"/>
      <c r="I70" s="463"/>
      <c r="J70" s="463"/>
      <c r="K70" s="463"/>
    </row>
    <row r="71" spans="1:12">
      <c r="C71" s="464">
        <f t="shared" ref="C71:J71" si="1">C52-C69</f>
        <v>0</v>
      </c>
      <c r="D71" s="464">
        <f t="shared" si="1"/>
        <v>0</v>
      </c>
      <c r="E71" s="464">
        <f t="shared" si="1"/>
        <v>0</v>
      </c>
      <c r="F71" s="464">
        <f t="shared" si="1"/>
        <v>0</v>
      </c>
      <c r="G71" s="464">
        <f t="shared" si="1"/>
        <v>0</v>
      </c>
      <c r="H71" s="464">
        <f t="shared" si="1"/>
        <v>0</v>
      </c>
      <c r="I71" s="464">
        <f t="shared" si="1"/>
        <v>0</v>
      </c>
      <c r="J71" s="464">
        <f t="shared" si="1"/>
        <v>0</v>
      </c>
      <c r="K71" s="464">
        <f>K52-K69</f>
        <v>0</v>
      </c>
      <c r="L71" s="464">
        <f>L52-L69</f>
        <v>0</v>
      </c>
    </row>
    <row r="73" spans="1:12" ht="14.25" thickBot="1">
      <c r="A73" s="452" t="s">
        <v>699</v>
      </c>
      <c r="B73" s="452"/>
      <c r="G73" s="453"/>
      <c r="I73" s="454" t="s">
        <v>454</v>
      </c>
      <c r="K73" s="464"/>
    </row>
    <row r="74" spans="1:12">
      <c r="A74" s="469"/>
      <c r="B74" s="470"/>
      <c r="C74" s="621"/>
      <c r="D74" s="621"/>
      <c r="E74" s="621"/>
      <c r="F74" s="621"/>
      <c r="G74" s="621"/>
      <c r="H74" s="621"/>
      <c r="I74" s="621"/>
      <c r="J74" s="634"/>
      <c r="K74" s="635"/>
      <c r="L74" s="1234"/>
    </row>
    <row r="75" spans="1:12">
      <c r="A75" s="1397" t="s">
        <v>316</v>
      </c>
      <c r="B75" s="1398"/>
      <c r="C75" s="509"/>
      <c r="D75" s="509"/>
      <c r="E75" s="509"/>
      <c r="F75" s="509"/>
      <c r="G75" s="510"/>
      <c r="H75" s="510"/>
      <c r="I75" s="510"/>
      <c r="J75" s="509"/>
      <c r="K75" s="509"/>
      <c r="L75" s="1185"/>
    </row>
    <row r="76" spans="1:12">
      <c r="A76" s="471"/>
      <c r="B76" s="472"/>
      <c r="C76" s="511" t="s">
        <v>690</v>
      </c>
      <c r="D76" s="511" t="s">
        <v>691</v>
      </c>
      <c r="E76" s="511" t="s">
        <v>692</v>
      </c>
      <c r="F76" s="511" t="s">
        <v>693</v>
      </c>
      <c r="G76" s="512" t="s">
        <v>694</v>
      </c>
      <c r="H76" s="512" t="s">
        <v>695</v>
      </c>
      <c r="I76" s="512" t="s">
        <v>696</v>
      </c>
      <c r="J76" s="511" t="s">
        <v>697</v>
      </c>
      <c r="K76" s="511" t="s">
        <v>689</v>
      </c>
      <c r="L76" s="511" t="s">
        <v>812</v>
      </c>
    </row>
    <row r="77" spans="1:12">
      <c r="A77" s="473"/>
      <c r="B77" s="474" t="s">
        <v>409</v>
      </c>
      <c r="C77" s="515"/>
      <c r="D77" s="515"/>
      <c r="E77" s="515"/>
      <c r="F77" s="515"/>
      <c r="G77" s="516"/>
      <c r="H77" s="516"/>
      <c r="I77" s="516"/>
      <c r="J77" s="515"/>
      <c r="K77" s="515"/>
      <c r="L77" s="1185"/>
    </row>
    <row r="78" spans="1:12">
      <c r="A78" s="590" t="s">
        <v>410</v>
      </c>
      <c r="B78" s="591" t="s">
        <v>411</v>
      </c>
      <c r="C78" s="1236">
        <v>114738</v>
      </c>
      <c r="D78" s="1236">
        <v>114190</v>
      </c>
      <c r="E78" s="1236">
        <v>111852</v>
      </c>
      <c r="F78" s="1236">
        <v>104263</v>
      </c>
      <c r="G78" s="1236">
        <v>92606</v>
      </c>
      <c r="H78" s="1236">
        <v>84133</v>
      </c>
      <c r="I78" s="1236">
        <v>110334</v>
      </c>
      <c r="J78" s="1237">
        <v>59842</v>
      </c>
      <c r="K78" s="1238">
        <v>57035</v>
      </c>
      <c r="L78" s="1224">
        <v>62890</v>
      </c>
    </row>
    <row r="79" spans="1:12">
      <c r="A79" s="475"/>
      <c r="B79" s="477" t="s">
        <v>412</v>
      </c>
      <c r="C79" s="464">
        <v>104310</v>
      </c>
      <c r="D79" s="464">
        <v>104652</v>
      </c>
      <c r="E79" s="464">
        <v>102248</v>
      </c>
      <c r="F79" s="464">
        <v>94592</v>
      </c>
      <c r="G79" s="464">
        <v>83309</v>
      </c>
      <c r="H79" s="464">
        <v>74070</v>
      </c>
      <c r="I79" s="464">
        <v>100611</v>
      </c>
      <c r="J79" s="1239">
        <v>50557</v>
      </c>
      <c r="K79" s="1240">
        <v>46934</v>
      </c>
      <c r="L79" s="1187">
        <v>52450</v>
      </c>
    </row>
    <row r="80" spans="1:12">
      <c r="A80" s="478"/>
      <c r="B80" s="477" t="s">
        <v>455</v>
      </c>
      <c r="C80" s="464">
        <v>10428</v>
      </c>
      <c r="D80" s="464">
        <v>9538</v>
      </c>
      <c r="E80" s="464">
        <v>9604</v>
      </c>
      <c r="F80" s="464">
        <v>9671</v>
      </c>
      <c r="G80" s="464">
        <v>9297</v>
      </c>
      <c r="H80" s="464">
        <v>10063</v>
      </c>
      <c r="I80" s="464">
        <v>9723</v>
      </c>
      <c r="J80" s="1239">
        <v>9285</v>
      </c>
      <c r="K80" s="1240">
        <v>10101</v>
      </c>
      <c r="L80" s="1187">
        <v>10440</v>
      </c>
    </row>
    <row r="81" spans="1:12">
      <c r="A81" s="475" t="s">
        <v>415</v>
      </c>
      <c r="B81" s="476" t="s">
        <v>440</v>
      </c>
      <c r="C81" s="464">
        <v>684830</v>
      </c>
      <c r="D81" s="464">
        <v>681362</v>
      </c>
      <c r="E81" s="464">
        <v>674608</v>
      </c>
      <c r="F81" s="464">
        <v>682279</v>
      </c>
      <c r="G81" s="464">
        <v>654680</v>
      </c>
      <c r="H81" s="464">
        <v>713537</v>
      </c>
      <c r="I81" s="464">
        <v>726343</v>
      </c>
      <c r="J81" s="1239">
        <v>707655</v>
      </c>
      <c r="K81" s="1240">
        <v>718959</v>
      </c>
      <c r="L81" s="1187">
        <v>746030</v>
      </c>
    </row>
    <row r="82" spans="1:12">
      <c r="A82" s="478" t="s">
        <v>409</v>
      </c>
      <c r="B82" s="476" t="s">
        <v>456</v>
      </c>
      <c r="C82" s="464">
        <v>200935</v>
      </c>
      <c r="D82" s="464">
        <v>200478</v>
      </c>
      <c r="E82" s="464">
        <v>196591</v>
      </c>
      <c r="F82" s="464">
        <v>192294</v>
      </c>
      <c r="G82" s="464">
        <v>155040</v>
      </c>
      <c r="H82" s="464">
        <v>191555</v>
      </c>
      <c r="I82" s="464">
        <v>193572</v>
      </c>
      <c r="J82" s="1239">
        <v>193917</v>
      </c>
      <c r="K82" s="1240">
        <v>192998</v>
      </c>
      <c r="L82" s="1187">
        <v>191333</v>
      </c>
    </row>
    <row r="83" spans="1:12">
      <c r="A83" s="478" t="s">
        <v>409</v>
      </c>
      <c r="B83" s="476" t="s">
        <v>457</v>
      </c>
      <c r="C83" s="464">
        <v>108177</v>
      </c>
      <c r="D83" s="464">
        <v>107386</v>
      </c>
      <c r="E83" s="464">
        <v>103791</v>
      </c>
      <c r="F83" s="464">
        <v>87752</v>
      </c>
      <c r="G83" s="464">
        <v>80834</v>
      </c>
      <c r="H83" s="464">
        <v>76075</v>
      </c>
      <c r="I83" s="464">
        <v>76185</v>
      </c>
      <c r="J83" s="1239">
        <v>61474</v>
      </c>
      <c r="K83" s="1240">
        <v>71720</v>
      </c>
      <c r="L83" s="1187">
        <v>67848</v>
      </c>
    </row>
    <row r="84" spans="1:12">
      <c r="A84" s="478" t="s">
        <v>409</v>
      </c>
      <c r="B84" s="476" t="s">
        <v>458</v>
      </c>
      <c r="C84" s="464">
        <v>375717</v>
      </c>
      <c r="D84" s="464">
        <v>373498</v>
      </c>
      <c r="E84" s="464">
        <v>374227</v>
      </c>
      <c r="F84" s="464">
        <v>402234</v>
      </c>
      <c r="G84" s="464">
        <v>418806</v>
      </c>
      <c r="H84" s="464">
        <v>445907</v>
      </c>
      <c r="I84" s="464">
        <v>456586</v>
      </c>
      <c r="J84" s="1239">
        <v>452263</v>
      </c>
      <c r="K84" s="1240">
        <v>454240</v>
      </c>
      <c r="L84" s="1187">
        <v>486850</v>
      </c>
    </row>
    <row r="85" spans="1:12">
      <c r="A85" s="475" t="s">
        <v>417</v>
      </c>
      <c r="B85" s="476" t="s">
        <v>420</v>
      </c>
      <c r="C85" s="464">
        <v>374815</v>
      </c>
      <c r="D85" s="464">
        <v>386240</v>
      </c>
      <c r="E85" s="464">
        <v>381222</v>
      </c>
      <c r="F85" s="464">
        <v>374535</v>
      </c>
      <c r="G85" s="464">
        <v>387687</v>
      </c>
      <c r="H85" s="464">
        <v>395139</v>
      </c>
      <c r="I85" s="464">
        <v>404234</v>
      </c>
      <c r="J85" s="1239">
        <v>372462</v>
      </c>
      <c r="K85" s="1240">
        <v>376179</v>
      </c>
      <c r="L85" s="1187">
        <v>1450656</v>
      </c>
    </row>
    <row r="86" spans="1:12">
      <c r="A86" s="478"/>
      <c r="B86" s="476" t="s">
        <v>421</v>
      </c>
      <c r="C86" s="464">
        <v>413</v>
      </c>
      <c r="D86" s="464">
        <v>365</v>
      </c>
      <c r="E86" s="464">
        <v>355</v>
      </c>
      <c r="F86" s="464">
        <v>349</v>
      </c>
      <c r="G86" s="464">
        <v>342</v>
      </c>
      <c r="H86" s="464">
        <v>362</v>
      </c>
      <c r="I86" s="464">
        <v>419</v>
      </c>
      <c r="J86" s="1239">
        <v>490</v>
      </c>
      <c r="K86" s="1240">
        <v>352</v>
      </c>
      <c r="L86" s="1187">
        <v>343</v>
      </c>
    </row>
    <row r="87" spans="1:12">
      <c r="A87" s="475" t="s">
        <v>419</v>
      </c>
      <c r="B87" s="476" t="s">
        <v>459</v>
      </c>
      <c r="C87" s="464">
        <v>2990001</v>
      </c>
      <c r="D87" s="464">
        <v>2986108</v>
      </c>
      <c r="E87" s="464">
        <v>3020265</v>
      </c>
      <c r="F87" s="464">
        <v>3092904</v>
      </c>
      <c r="G87" s="464">
        <v>3142098</v>
      </c>
      <c r="H87" s="464">
        <v>3157143</v>
      </c>
      <c r="I87" s="464">
        <v>3197349</v>
      </c>
      <c r="J87" s="1239">
        <v>3217749</v>
      </c>
      <c r="K87" s="1240">
        <v>3329103</v>
      </c>
      <c r="L87" s="1187">
        <v>3342346</v>
      </c>
    </row>
    <row r="88" spans="1:12">
      <c r="A88" s="475" t="s">
        <v>422</v>
      </c>
      <c r="B88" s="476" t="s">
        <v>423</v>
      </c>
      <c r="C88" s="464">
        <v>52851</v>
      </c>
      <c r="D88" s="464">
        <v>67110</v>
      </c>
      <c r="E88" s="464">
        <v>82394</v>
      </c>
      <c r="F88" s="464">
        <v>152960</v>
      </c>
      <c r="G88" s="464">
        <v>198104</v>
      </c>
      <c r="H88" s="464">
        <v>163098</v>
      </c>
      <c r="I88" s="464">
        <v>146417</v>
      </c>
      <c r="J88" s="1239">
        <v>219548</v>
      </c>
      <c r="K88" s="1240">
        <v>207566</v>
      </c>
      <c r="L88" s="1188">
        <v>18512</v>
      </c>
    </row>
    <row r="89" spans="1:12">
      <c r="A89" s="567"/>
      <c r="B89" s="568" t="s">
        <v>317</v>
      </c>
      <c r="C89" s="1241">
        <v>4217234</v>
      </c>
      <c r="D89" s="1241">
        <v>4235009</v>
      </c>
      <c r="E89" s="1241">
        <v>4270342</v>
      </c>
      <c r="F89" s="1241">
        <v>4406941</v>
      </c>
      <c r="G89" s="1241">
        <v>4475175</v>
      </c>
      <c r="H89" s="1241">
        <v>4513049</v>
      </c>
      <c r="I89" s="1241">
        <v>4584677</v>
      </c>
      <c r="J89" s="1242">
        <v>4577255</v>
      </c>
      <c r="K89" s="1243">
        <v>4688842</v>
      </c>
      <c r="L89" s="1225">
        <v>5620435</v>
      </c>
    </row>
    <row r="90" spans="1:12">
      <c r="A90" s="475" t="s">
        <v>424</v>
      </c>
      <c r="B90" s="476" t="s">
        <v>460</v>
      </c>
      <c r="C90" s="464">
        <v>709762</v>
      </c>
      <c r="D90" s="464">
        <v>691100</v>
      </c>
      <c r="E90" s="464">
        <v>693046</v>
      </c>
      <c r="F90" s="464">
        <v>734205</v>
      </c>
      <c r="G90" s="464">
        <v>754357</v>
      </c>
      <c r="H90" s="464">
        <v>761040</v>
      </c>
      <c r="I90" s="464">
        <v>765440</v>
      </c>
      <c r="J90" s="1239">
        <v>763880</v>
      </c>
      <c r="K90" s="1240">
        <v>779071</v>
      </c>
      <c r="L90" s="1202">
        <v>811008</v>
      </c>
    </row>
    <row r="91" spans="1:12">
      <c r="A91" s="475" t="s">
        <v>426</v>
      </c>
      <c r="B91" s="476" t="s">
        <v>461</v>
      </c>
      <c r="C91" s="464">
        <v>71452</v>
      </c>
      <c r="D91" s="464">
        <v>62675</v>
      </c>
      <c r="E91" s="464">
        <v>74311</v>
      </c>
      <c r="F91" s="464">
        <v>67835</v>
      </c>
      <c r="G91" s="464">
        <v>63932</v>
      </c>
      <c r="H91" s="464">
        <v>69785</v>
      </c>
      <c r="I91" s="464">
        <v>65533</v>
      </c>
      <c r="J91" s="1239">
        <v>63880</v>
      </c>
      <c r="K91" s="1240">
        <v>63710</v>
      </c>
      <c r="L91" s="1187">
        <v>71737</v>
      </c>
    </row>
    <row r="92" spans="1:12">
      <c r="A92" s="590" t="s">
        <v>429</v>
      </c>
      <c r="B92" s="591" t="s">
        <v>411</v>
      </c>
      <c r="C92" s="1244">
        <v>102075</v>
      </c>
      <c r="D92" s="1244">
        <v>99121</v>
      </c>
      <c r="E92" s="1244">
        <v>99795</v>
      </c>
      <c r="F92" s="1244">
        <v>117612</v>
      </c>
      <c r="G92" s="1244">
        <v>116318</v>
      </c>
      <c r="H92" s="1244">
        <v>110922</v>
      </c>
      <c r="I92" s="1244">
        <v>113315</v>
      </c>
      <c r="J92" s="1245">
        <v>116273</v>
      </c>
      <c r="K92" s="1246">
        <v>116099</v>
      </c>
      <c r="L92" s="1225">
        <v>134891</v>
      </c>
    </row>
    <row r="93" spans="1:12">
      <c r="A93" s="478"/>
      <c r="B93" s="477" t="s">
        <v>412</v>
      </c>
      <c r="C93" s="464">
        <v>53082</v>
      </c>
      <c r="D93" s="464">
        <v>47805</v>
      </c>
      <c r="E93" s="464">
        <v>47970</v>
      </c>
      <c r="F93" s="464">
        <v>40603</v>
      </c>
      <c r="G93" s="464">
        <v>39264</v>
      </c>
      <c r="H93" s="464">
        <v>37348</v>
      </c>
      <c r="I93" s="464">
        <v>38682</v>
      </c>
      <c r="J93" s="1239">
        <v>40151</v>
      </c>
      <c r="K93" s="1240">
        <v>40801</v>
      </c>
      <c r="L93" s="1187">
        <v>65545</v>
      </c>
    </row>
    <row r="94" spans="1:12">
      <c r="A94" s="478"/>
      <c r="B94" s="477" t="s">
        <v>413</v>
      </c>
      <c r="C94" s="464">
        <v>48575</v>
      </c>
      <c r="D94" s="464">
        <v>50907</v>
      </c>
      <c r="E94" s="464">
        <v>51409</v>
      </c>
      <c r="F94" s="464">
        <v>76622</v>
      </c>
      <c r="G94" s="464">
        <v>76602</v>
      </c>
      <c r="H94" s="464">
        <v>73169</v>
      </c>
      <c r="I94" s="464">
        <v>74109</v>
      </c>
      <c r="J94" s="1239">
        <v>75348</v>
      </c>
      <c r="K94" s="1240">
        <v>74837</v>
      </c>
      <c r="L94" s="1187">
        <v>68962</v>
      </c>
    </row>
    <row r="95" spans="1:12">
      <c r="A95" s="478"/>
      <c r="B95" s="477" t="s">
        <v>427</v>
      </c>
      <c r="C95" s="464">
        <v>14</v>
      </c>
      <c r="D95" s="464">
        <v>17</v>
      </c>
      <c r="E95" s="464">
        <v>21</v>
      </c>
      <c r="F95" s="464">
        <v>22</v>
      </c>
      <c r="G95" s="464">
        <v>23</v>
      </c>
      <c r="H95" s="464">
        <v>17</v>
      </c>
      <c r="I95" s="464">
        <v>15</v>
      </c>
      <c r="J95" s="1239">
        <v>14</v>
      </c>
      <c r="K95" s="1240">
        <v>23</v>
      </c>
      <c r="L95" s="1187">
        <v>18</v>
      </c>
    </row>
    <row r="96" spans="1:12">
      <c r="A96" s="478"/>
      <c r="B96" s="477" t="s">
        <v>428</v>
      </c>
      <c r="C96" s="464">
        <v>404</v>
      </c>
      <c r="D96" s="464">
        <v>391</v>
      </c>
      <c r="E96" s="464">
        <v>396</v>
      </c>
      <c r="F96" s="464">
        <v>365</v>
      </c>
      <c r="G96" s="464">
        <v>429</v>
      </c>
      <c r="H96" s="464">
        <v>388</v>
      </c>
      <c r="I96" s="464">
        <v>509</v>
      </c>
      <c r="J96" s="1239">
        <v>759</v>
      </c>
      <c r="K96" s="1240">
        <v>438</v>
      </c>
      <c r="L96" s="1187">
        <v>367</v>
      </c>
    </row>
    <row r="97" spans="1:12">
      <c r="A97" s="475" t="s">
        <v>431</v>
      </c>
      <c r="B97" s="476" t="s">
        <v>462</v>
      </c>
      <c r="C97" s="464">
        <v>731393</v>
      </c>
      <c r="D97" s="464">
        <v>752827</v>
      </c>
      <c r="E97" s="464">
        <v>773550</v>
      </c>
      <c r="F97" s="464">
        <v>798053</v>
      </c>
      <c r="G97" s="464">
        <v>813570</v>
      </c>
      <c r="H97" s="464">
        <v>818385</v>
      </c>
      <c r="I97" s="464">
        <v>831501</v>
      </c>
      <c r="J97" s="1239">
        <v>846053</v>
      </c>
      <c r="K97" s="1240">
        <v>853624</v>
      </c>
      <c r="L97" s="1187">
        <v>832281</v>
      </c>
    </row>
    <row r="98" spans="1:12">
      <c r="A98" s="475" t="s">
        <v>452</v>
      </c>
      <c r="B98" s="476" t="s">
        <v>446</v>
      </c>
      <c r="C98" s="464">
        <v>649802</v>
      </c>
      <c r="D98" s="464">
        <v>667542</v>
      </c>
      <c r="E98" s="464">
        <v>665449</v>
      </c>
      <c r="F98" s="464">
        <v>663724</v>
      </c>
      <c r="G98" s="464">
        <v>643951</v>
      </c>
      <c r="H98" s="464">
        <v>686374</v>
      </c>
      <c r="I98" s="464">
        <v>692390</v>
      </c>
      <c r="J98" s="1239">
        <v>664135</v>
      </c>
      <c r="K98" s="1240">
        <v>680155</v>
      </c>
      <c r="L98" s="1187">
        <v>683621</v>
      </c>
    </row>
    <row r="99" spans="1:12">
      <c r="A99" s="479"/>
      <c r="B99" s="472" t="s">
        <v>447</v>
      </c>
      <c r="C99" s="464">
        <v>179844</v>
      </c>
      <c r="D99" s="464">
        <v>176702</v>
      </c>
      <c r="E99" s="464">
        <v>172583</v>
      </c>
      <c r="F99" s="464">
        <v>179570</v>
      </c>
      <c r="G99" s="464">
        <v>165852</v>
      </c>
      <c r="H99" s="464">
        <v>193539</v>
      </c>
      <c r="I99" s="464">
        <v>200391</v>
      </c>
      <c r="J99" s="1239">
        <v>200113</v>
      </c>
      <c r="K99" s="1240">
        <v>203258</v>
      </c>
      <c r="L99" s="1187">
        <v>206153</v>
      </c>
    </row>
    <row r="100" spans="1:12">
      <c r="A100" s="478" t="s">
        <v>409</v>
      </c>
      <c r="B100" s="476" t="s">
        <v>448</v>
      </c>
      <c r="C100" s="464">
        <v>108177</v>
      </c>
      <c r="D100" s="464">
        <v>107386</v>
      </c>
      <c r="E100" s="464">
        <v>103791</v>
      </c>
      <c r="F100" s="464">
        <v>87752</v>
      </c>
      <c r="G100" s="464">
        <v>80834</v>
      </c>
      <c r="H100" s="464">
        <v>76075</v>
      </c>
      <c r="I100" s="464">
        <v>76185</v>
      </c>
      <c r="J100" s="1239">
        <v>61474</v>
      </c>
      <c r="K100" s="1240">
        <v>71720</v>
      </c>
      <c r="L100" s="1187">
        <v>67848</v>
      </c>
    </row>
    <row r="101" spans="1:12">
      <c r="A101" s="478"/>
      <c r="B101" s="476" t="s">
        <v>449</v>
      </c>
      <c r="C101" s="464">
        <v>361781</v>
      </c>
      <c r="D101" s="464">
        <v>383454</v>
      </c>
      <c r="E101" s="464">
        <v>389075</v>
      </c>
      <c r="F101" s="464">
        <v>396402</v>
      </c>
      <c r="G101" s="464">
        <v>397265</v>
      </c>
      <c r="H101" s="464">
        <v>416760</v>
      </c>
      <c r="I101" s="464">
        <v>415814</v>
      </c>
      <c r="J101" s="1239">
        <v>402548</v>
      </c>
      <c r="K101" s="1240">
        <v>405177</v>
      </c>
      <c r="L101" s="1187">
        <v>409620</v>
      </c>
    </row>
    <row r="102" spans="1:12">
      <c r="A102" s="475" t="s">
        <v>463</v>
      </c>
      <c r="B102" s="476" t="s">
        <v>420</v>
      </c>
      <c r="C102" s="464">
        <v>2095654</v>
      </c>
      <c r="D102" s="464">
        <v>2087095</v>
      </c>
      <c r="E102" s="464">
        <v>2112812</v>
      </c>
      <c r="F102" s="464">
        <v>2161182</v>
      </c>
      <c r="G102" s="464">
        <v>2210911</v>
      </c>
      <c r="H102" s="464">
        <v>2206112</v>
      </c>
      <c r="I102" s="464">
        <v>2247564</v>
      </c>
      <c r="J102" s="1239">
        <v>2250794</v>
      </c>
      <c r="K102" s="1240">
        <v>2323602</v>
      </c>
      <c r="L102" s="1187">
        <v>3230371</v>
      </c>
    </row>
    <row r="103" spans="1:12">
      <c r="A103" s="478"/>
      <c r="B103" s="476" t="s">
        <v>464</v>
      </c>
      <c r="C103" s="464">
        <v>346</v>
      </c>
      <c r="D103" s="464">
        <v>333</v>
      </c>
      <c r="E103" s="464">
        <v>319</v>
      </c>
      <c r="F103" s="464">
        <v>327</v>
      </c>
      <c r="G103" s="464">
        <v>351</v>
      </c>
      <c r="H103" s="464">
        <v>330</v>
      </c>
      <c r="I103" s="464">
        <v>314</v>
      </c>
      <c r="J103" s="1239">
        <v>350</v>
      </c>
      <c r="K103" s="1240">
        <v>322</v>
      </c>
      <c r="L103" s="1188">
        <v>291</v>
      </c>
    </row>
    <row r="104" spans="1:12" ht="14.25" thickBot="1">
      <c r="A104" s="570"/>
      <c r="B104" s="571" t="s">
        <v>318</v>
      </c>
      <c r="C104" s="1247">
        <v>4217234</v>
      </c>
      <c r="D104" s="1247">
        <v>4235009</v>
      </c>
      <c r="E104" s="1247">
        <v>4270342</v>
      </c>
      <c r="F104" s="1247">
        <v>4406941</v>
      </c>
      <c r="G104" s="1247">
        <v>4475175</v>
      </c>
      <c r="H104" s="1247">
        <v>4513049</v>
      </c>
      <c r="I104" s="1247">
        <v>4584677</v>
      </c>
      <c r="J104" s="1248">
        <v>4577255</v>
      </c>
      <c r="K104" s="1249">
        <v>4688842</v>
      </c>
      <c r="L104" s="1226">
        <v>5620435</v>
      </c>
    </row>
    <row r="105" spans="1:12">
      <c r="A105" s="464"/>
      <c r="B105" s="480"/>
      <c r="C105" s="464">
        <f t="shared" ref="C105:J105" si="2">C89-C104</f>
        <v>0</v>
      </c>
      <c r="D105" s="464">
        <f t="shared" si="2"/>
        <v>0</v>
      </c>
      <c r="E105" s="464">
        <f t="shared" si="2"/>
        <v>0</v>
      </c>
      <c r="F105" s="464">
        <f t="shared" si="2"/>
        <v>0</v>
      </c>
      <c r="G105" s="464">
        <f t="shared" si="2"/>
        <v>0</v>
      </c>
      <c r="H105" s="464">
        <f t="shared" si="2"/>
        <v>0</v>
      </c>
      <c r="I105" s="464">
        <f t="shared" si="2"/>
        <v>0</v>
      </c>
      <c r="J105" s="464">
        <f t="shared" si="2"/>
        <v>0</v>
      </c>
      <c r="K105" s="464">
        <f>K89-K104</f>
        <v>0</v>
      </c>
      <c r="L105" s="464">
        <f>L89-L104</f>
        <v>0</v>
      </c>
    </row>
    <row r="106" spans="1:12">
      <c r="A106" s="464"/>
      <c r="B106" s="480"/>
      <c r="K106" s="464"/>
    </row>
    <row r="107" spans="1:12">
      <c r="A107" s="464"/>
      <c r="B107" s="464"/>
      <c r="K107" s="464"/>
    </row>
    <row r="108" spans="1:12" ht="14.25" thickBot="1">
      <c r="A108" s="452" t="s">
        <v>331</v>
      </c>
      <c r="B108" s="452"/>
      <c r="G108" s="453"/>
      <c r="I108" s="454" t="s">
        <v>454</v>
      </c>
      <c r="K108" s="464"/>
    </row>
    <row r="109" spans="1:12">
      <c r="A109" s="469"/>
      <c r="B109" s="470"/>
      <c r="C109" s="621"/>
      <c r="D109" s="621"/>
      <c r="E109" s="621"/>
      <c r="F109" s="621"/>
      <c r="G109" s="621"/>
      <c r="H109" s="621"/>
      <c r="I109" s="621"/>
      <c r="J109" s="634"/>
      <c r="K109" s="635"/>
      <c r="L109" s="1234"/>
    </row>
    <row r="110" spans="1:12">
      <c r="A110" s="1397" t="s">
        <v>316</v>
      </c>
      <c r="B110" s="1398"/>
      <c r="C110" s="509"/>
      <c r="D110" s="509"/>
      <c r="E110" s="509"/>
      <c r="F110" s="509"/>
      <c r="G110" s="510"/>
      <c r="H110" s="510"/>
      <c r="I110" s="510"/>
      <c r="J110" s="509"/>
      <c r="K110" s="509"/>
      <c r="L110" s="1185"/>
    </row>
    <row r="111" spans="1:12">
      <c r="A111" s="471"/>
      <c r="B111" s="472"/>
      <c r="C111" s="511" t="s">
        <v>690</v>
      </c>
      <c r="D111" s="511" t="s">
        <v>691</v>
      </c>
      <c r="E111" s="511" t="s">
        <v>692</v>
      </c>
      <c r="F111" s="511" t="s">
        <v>693</v>
      </c>
      <c r="G111" s="512" t="s">
        <v>694</v>
      </c>
      <c r="H111" s="512" t="s">
        <v>695</v>
      </c>
      <c r="I111" s="512" t="s">
        <v>696</v>
      </c>
      <c r="J111" s="511" t="s">
        <v>697</v>
      </c>
      <c r="K111" s="511" t="s">
        <v>689</v>
      </c>
      <c r="L111" s="511" t="s">
        <v>812</v>
      </c>
    </row>
    <row r="112" spans="1:12">
      <c r="A112" s="473"/>
      <c r="B112" s="474" t="s">
        <v>409</v>
      </c>
      <c r="C112" s="515"/>
      <c r="D112" s="515"/>
      <c r="E112" s="515"/>
      <c r="F112" s="515"/>
      <c r="G112" s="516"/>
      <c r="H112" s="516"/>
      <c r="I112" s="516"/>
      <c r="J112" s="515"/>
      <c r="K112" s="515"/>
      <c r="L112" s="1185"/>
    </row>
    <row r="113" spans="1:12">
      <c r="A113" s="590" t="s">
        <v>410</v>
      </c>
      <c r="B113" s="591" t="s">
        <v>411</v>
      </c>
      <c r="C113" s="592">
        <v>1579</v>
      </c>
      <c r="D113" s="592">
        <v>1326</v>
      </c>
      <c r="E113" s="592">
        <v>1300</v>
      </c>
      <c r="F113" s="592">
        <v>2441</v>
      </c>
      <c r="G113" s="592">
        <v>2526</v>
      </c>
      <c r="H113" s="592">
        <v>1947</v>
      </c>
      <c r="I113" s="592">
        <v>1777</v>
      </c>
      <c r="J113" s="673">
        <v>1927</v>
      </c>
      <c r="K113" s="678">
        <v>2422</v>
      </c>
      <c r="L113" s="1224">
        <v>1840</v>
      </c>
    </row>
    <row r="114" spans="1:12">
      <c r="A114" s="478"/>
      <c r="B114" s="477" t="s">
        <v>412</v>
      </c>
      <c r="C114" s="501">
        <v>716</v>
      </c>
      <c r="D114" s="501">
        <v>356</v>
      </c>
      <c r="E114" s="501">
        <v>320</v>
      </c>
      <c r="F114" s="501">
        <v>1328</v>
      </c>
      <c r="G114" s="501">
        <v>1299</v>
      </c>
      <c r="H114" s="501">
        <v>900</v>
      </c>
      <c r="I114" s="501">
        <v>886</v>
      </c>
      <c r="J114" s="674">
        <v>1014</v>
      </c>
      <c r="K114" s="679">
        <v>1429</v>
      </c>
      <c r="L114" s="1187">
        <v>666</v>
      </c>
    </row>
    <row r="115" spans="1:12">
      <c r="A115" s="478"/>
      <c r="B115" s="477" t="s">
        <v>455</v>
      </c>
      <c r="C115" s="501">
        <v>863</v>
      </c>
      <c r="D115" s="501">
        <v>970</v>
      </c>
      <c r="E115" s="501">
        <v>980</v>
      </c>
      <c r="F115" s="501">
        <v>1113</v>
      </c>
      <c r="G115" s="501">
        <v>1227</v>
      </c>
      <c r="H115" s="501">
        <v>1047</v>
      </c>
      <c r="I115" s="501">
        <v>891</v>
      </c>
      <c r="J115" s="674">
        <v>913</v>
      </c>
      <c r="K115" s="679">
        <v>993</v>
      </c>
      <c r="L115" s="1187">
        <v>1174</v>
      </c>
    </row>
    <row r="116" spans="1:12">
      <c r="A116" s="475" t="s">
        <v>415</v>
      </c>
      <c r="B116" s="477" t="s">
        <v>440</v>
      </c>
      <c r="C116" s="501">
        <v>34796</v>
      </c>
      <c r="D116" s="501">
        <v>14518</v>
      </c>
      <c r="E116" s="501">
        <v>38722</v>
      </c>
      <c r="F116" s="501">
        <v>27261</v>
      </c>
      <c r="G116" s="501">
        <v>22918</v>
      </c>
      <c r="H116" s="501">
        <v>18414</v>
      </c>
      <c r="I116" s="501">
        <v>17675</v>
      </c>
      <c r="J116" s="674">
        <v>18274</v>
      </c>
      <c r="K116" s="679">
        <v>18365</v>
      </c>
      <c r="L116" s="1187">
        <v>23847</v>
      </c>
    </row>
    <row r="117" spans="1:12">
      <c r="A117" s="478" t="s">
        <v>409</v>
      </c>
      <c r="B117" s="476" t="s">
        <v>465</v>
      </c>
      <c r="C117" s="501">
        <v>2150</v>
      </c>
      <c r="D117" s="501">
        <v>2217</v>
      </c>
      <c r="E117" s="501">
        <v>2303</v>
      </c>
      <c r="F117" s="501">
        <v>2395</v>
      </c>
      <c r="G117" s="501">
        <v>2445</v>
      </c>
      <c r="H117" s="501">
        <v>2527</v>
      </c>
      <c r="I117" s="501">
        <v>2579</v>
      </c>
      <c r="J117" s="674">
        <v>2755</v>
      </c>
      <c r="K117" s="679">
        <v>2882</v>
      </c>
      <c r="L117" s="1187">
        <v>2906</v>
      </c>
    </row>
    <row r="118" spans="1:12">
      <c r="A118" s="478" t="s">
        <v>409</v>
      </c>
      <c r="B118" s="476" t="s">
        <v>466</v>
      </c>
      <c r="C118" s="501">
        <v>32646</v>
      </c>
      <c r="D118" s="501">
        <v>12301</v>
      </c>
      <c r="E118" s="501">
        <v>36419</v>
      </c>
      <c r="F118" s="501">
        <v>24866</v>
      </c>
      <c r="G118" s="501">
        <v>20473</v>
      </c>
      <c r="H118" s="501">
        <v>15887</v>
      </c>
      <c r="I118" s="501">
        <v>15096</v>
      </c>
      <c r="J118" s="674">
        <v>15519</v>
      </c>
      <c r="K118" s="679">
        <v>15483</v>
      </c>
      <c r="L118" s="1187">
        <v>20941</v>
      </c>
    </row>
    <row r="119" spans="1:12">
      <c r="A119" s="573" t="s">
        <v>417</v>
      </c>
      <c r="B119" s="574" t="s">
        <v>467</v>
      </c>
      <c r="C119" s="575">
        <v>2553</v>
      </c>
      <c r="D119" s="575">
        <v>1824</v>
      </c>
      <c r="E119" s="575">
        <v>1789</v>
      </c>
      <c r="F119" s="575">
        <v>1696</v>
      </c>
      <c r="G119" s="575">
        <v>1534</v>
      </c>
      <c r="H119" s="575">
        <v>2072</v>
      </c>
      <c r="I119" s="575">
        <v>3645</v>
      </c>
      <c r="J119" s="676">
        <v>4864</v>
      </c>
      <c r="K119" s="681">
        <v>2230</v>
      </c>
      <c r="L119" s="1225">
        <v>2271</v>
      </c>
    </row>
    <row r="120" spans="1:12">
      <c r="A120" s="475" t="s">
        <v>419</v>
      </c>
      <c r="B120" s="476" t="s">
        <v>459</v>
      </c>
      <c r="C120" s="501">
        <v>310386</v>
      </c>
      <c r="D120" s="501">
        <v>307394</v>
      </c>
      <c r="E120" s="501">
        <v>313563</v>
      </c>
      <c r="F120" s="501">
        <v>296045</v>
      </c>
      <c r="G120" s="501">
        <v>319221</v>
      </c>
      <c r="H120" s="501">
        <v>325101</v>
      </c>
      <c r="I120" s="501">
        <v>356240</v>
      </c>
      <c r="J120" s="674">
        <v>390440</v>
      </c>
      <c r="K120" s="679">
        <v>402044</v>
      </c>
      <c r="L120" s="1187">
        <v>367507</v>
      </c>
    </row>
    <row r="121" spans="1:12">
      <c r="A121" s="475" t="s">
        <v>422</v>
      </c>
      <c r="B121" s="476" t="s">
        <v>423</v>
      </c>
      <c r="C121" s="501">
        <v>-34212</v>
      </c>
      <c r="D121" s="501">
        <v>13111</v>
      </c>
      <c r="E121" s="501">
        <v>-3033</v>
      </c>
      <c r="F121" s="501">
        <v>38346</v>
      </c>
      <c r="G121" s="501">
        <v>44707</v>
      </c>
      <c r="H121" s="501">
        <v>71849</v>
      </c>
      <c r="I121" s="501">
        <v>42658</v>
      </c>
      <c r="J121" s="674">
        <v>-1554</v>
      </c>
      <c r="K121" s="679">
        <v>-17599</v>
      </c>
      <c r="L121" s="1188">
        <v>105352</v>
      </c>
    </row>
    <row r="122" spans="1:12">
      <c r="A122" s="567"/>
      <c r="B122" s="568" t="s">
        <v>317</v>
      </c>
      <c r="C122" s="569">
        <v>315102</v>
      </c>
      <c r="D122" s="569">
        <v>338173</v>
      </c>
      <c r="E122" s="569">
        <v>352341</v>
      </c>
      <c r="F122" s="569">
        <v>365789</v>
      </c>
      <c r="G122" s="569">
        <v>390906</v>
      </c>
      <c r="H122" s="569">
        <v>419383</v>
      </c>
      <c r="I122" s="569">
        <v>421995</v>
      </c>
      <c r="J122" s="675">
        <v>413951</v>
      </c>
      <c r="K122" s="680">
        <v>407462</v>
      </c>
      <c r="L122" s="1225">
        <v>500817</v>
      </c>
    </row>
    <row r="123" spans="1:12">
      <c r="A123" s="590" t="s">
        <v>424</v>
      </c>
      <c r="B123" s="591" t="s">
        <v>411</v>
      </c>
      <c r="C123" s="592">
        <v>14150</v>
      </c>
      <c r="D123" s="592">
        <v>12799</v>
      </c>
      <c r="E123" s="592">
        <v>12837</v>
      </c>
      <c r="F123" s="592">
        <v>13858</v>
      </c>
      <c r="G123" s="592">
        <v>13736</v>
      </c>
      <c r="H123" s="592">
        <v>13906</v>
      </c>
      <c r="I123" s="592">
        <v>15591</v>
      </c>
      <c r="J123" s="673">
        <v>16563</v>
      </c>
      <c r="K123" s="678">
        <v>15678</v>
      </c>
      <c r="L123" s="1224">
        <v>15057</v>
      </c>
    </row>
    <row r="124" spans="1:12">
      <c r="A124" s="478"/>
      <c r="B124" s="477" t="s">
        <v>412</v>
      </c>
      <c r="C124" s="501">
        <v>9423</v>
      </c>
      <c r="D124" s="501">
        <v>7649</v>
      </c>
      <c r="E124" s="501">
        <v>6664</v>
      </c>
      <c r="F124" s="501">
        <v>6700</v>
      </c>
      <c r="G124" s="501">
        <v>5935</v>
      </c>
      <c r="H124" s="501">
        <v>5395</v>
      </c>
      <c r="I124" s="501">
        <v>5539</v>
      </c>
      <c r="J124" s="674">
        <v>5957</v>
      </c>
      <c r="K124" s="679">
        <v>5787</v>
      </c>
      <c r="L124" s="1187">
        <v>4488</v>
      </c>
    </row>
    <row r="125" spans="1:12">
      <c r="A125" s="478"/>
      <c r="B125" s="477" t="s">
        <v>468</v>
      </c>
      <c r="C125" s="501">
        <v>2871</v>
      </c>
      <c r="D125" s="501">
        <v>3233</v>
      </c>
      <c r="E125" s="501">
        <v>4171</v>
      </c>
      <c r="F125" s="501">
        <v>5166</v>
      </c>
      <c r="G125" s="501">
        <v>5707</v>
      </c>
      <c r="H125" s="501">
        <v>6147</v>
      </c>
      <c r="I125" s="501">
        <v>7450</v>
      </c>
      <c r="J125" s="674">
        <v>7907</v>
      </c>
      <c r="K125" s="679">
        <v>7215</v>
      </c>
      <c r="L125" s="1187">
        <v>7715</v>
      </c>
    </row>
    <row r="126" spans="1:12">
      <c r="A126" s="478"/>
      <c r="B126" s="477" t="s">
        <v>427</v>
      </c>
      <c r="C126" s="501">
        <v>86</v>
      </c>
      <c r="D126" s="501">
        <v>85</v>
      </c>
      <c r="E126" s="501">
        <v>99</v>
      </c>
      <c r="F126" s="501">
        <v>108</v>
      </c>
      <c r="G126" s="501">
        <v>101</v>
      </c>
      <c r="H126" s="501">
        <v>98</v>
      </c>
      <c r="I126" s="501">
        <v>139</v>
      </c>
      <c r="J126" s="674">
        <v>145</v>
      </c>
      <c r="K126" s="679">
        <v>142</v>
      </c>
      <c r="L126" s="1187">
        <v>120</v>
      </c>
    </row>
    <row r="127" spans="1:12">
      <c r="A127" s="478"/>
      <c r="B127" s="477" t="s">
        <v>428</v>
      </c>
      <c r="C127" s="501">
        <v>1770</v>
      </c>
      <c r="D127" s="501">
        <v>1832</v>
      </c>
      <c r="E127" s="501">
        <v>1903</v>
      </c>
      <c r="F127" s="501">
        <v>1884</v>
      </c>
      <c r="G127" s="501">
        <v>1993</v>
      </c>
      <c r="H127" s="501">
        <v>2266</v>
      </c>
      <c r="I127" s="501">
        <v>2463</v>
      </c>
      <c r="J127" s="674">
        <v>2554</v>
      </c>
      <c r="K127" s="679">
        <v>2534</v>
      </c>
      <c r="L127" s="1187">
        <v>2734</v>
      </c>
    </row>
    <row r="128" spans="1:12">
      <c r="A128" s="475" t="s">
        <v>426</v>
      </c>
      <c r="B128" s="476" t="s">
        <v>469</v>
      </c>
      <c r="C128" s="501">
        <v>2150</v>
      </c>
      <c r="D128" s="501">
        <v>2217</v>
      </c>
      <c r="E128" s="501">
        <v>2303</v>
      </c>
      <c r="F128" s="501">
        <v>2395</v>
      </c>
      <c r="G128" s="501">
        <v>2445</v>
      </c>
      <c r="H128" s="501">
        <v>2527</v>
      </c>
      <c r="I128" s="501">
        <v>2579</v>
      </c>
      <c r="J128" s="674">
        <v>2755</v>
      </c>
      <c r="K128" s="679">
        <v>2882</v>
      </c>
      <c r="L128" s="1187">
        <v>2906</v>
      </c>
    </row>
    <row r="129" spans="1:12">
      <c r="A129" s="475" t="s">
        <v>429</v>
      </c>
      <c r="B129" s="476" t="s">
        <v>470</v>
      </c>
      <c r="C129" s="501">
        <v>298802</v>
      </c>
      <c r="D129" s="501">
        <v>323157</v>
      </c>
      <c r="E129" s="501">
        <v>337201</v>
      </c>
      <c r="F129" s="501">
        <v>349536</v>
      </c>
      <c r="G129" s="501">
        <v>374725</v>
      </c>
      <c r="H129" s="501">
        <v>402950</v>
      </c>
      <c r="I129" s="501">
        <v>403825</v>
      </c>
      <c r="J129" s="674">
        <v>394633</v>
      </c>
      <c r="K129" s="679">
        <v>388902</v>
      </c>
      <c r="L129" s="1187">
        <v>482854</v>
      </c>
    </row>
    <row r="130" spans="1:12">
      <c r="A130" s="478"/>
      <c r="B130" s="476" t="s">
        <v>471</v>
      </c>
      <c r="C130" s="501">
        <v>2114</v>
      </c>
      <c r="D130" s="501">
        <v>1686</v>
      </c>
      <c r="E130" s="501">
        <v>1639</v>
      </c>
      <c r="F130" s="501">
        <v>1462</v>
      </c>
      <c r="G130" s="501">
        <v>1352</v>
      </c>
      <c r="H130" s="501">
        <v>1753</v>
      </c>
      <c r="I130" s="501">
        <v>3008</v>
      </c>
      <c r="J130" s="674">
        <v>4381</v>
      </c>
      <c r="K130" s="679">
        <v>1982</v>
      </c>
      <c r="L130" s="1188">
        <v>2266</v>
      </c>
    </row>
    <row r="131" spans="1:12" ht="14.25" thickBot="1">
      <c r="A131" s="570"/>
      <c r="B131" s="576" t="s">
        <v>318</v>
      </c>
      <c r="C131" s="572">
        <v>315102</v>
      </c>
      <c r="D131" s="572">
        <v>338173</v>
      </c>
      <c r="E131" s="572">
        <v>352341</v>
      </c>
      <c r="F131" s="572">
        <v>365789</v>
      </c>
      <c r="G131" s="572">
        <v>390906</v>
      </c>
      <c r="H131" s="572">
        <v>419383</v>
      </c>
      <c r="I131" s="572">
        <v>421995</v>
      </c>
      <c r="J131" s="677">
        <v>413951</v>
      </c>
      <c r="K131" s="682">
        <v>407462</v>
      </c>
      <c r="L131" s="1226">
        <v>500817</v>
      </c>
    </row>
    <row r="132" spans="1:12">
      <c r="A132" s="452"/>
      <c r="B132" s="452"/>
      <c r="C132" s="464">
        <f t="shared" ref="C132:J132" si="3">C122-C131</f>
        <v>0</v>
      </c>
      <c r="D132" s="464">
        <f t="shared" si="3"/>
        <v>0</v>
      </c>
      <c r="E132" s="464">
        <f t="shared" si="3"/>
        <v>0</v>
      </c>
      <c r="F132" s="464">
        <f t="shared" si="3"/>
        <v>0</v>
      </c>
      <c r="G132" s="464">
        <f t="shared" si="3"/>
        <v>0</v>
      </c>
      <c r="H132" s="464">
        <f t="shared" si="3"/>
        <v>0</v>
      </c>
      <c r="I132" s="464">
        <f t="shared" si="3"/>
        <v>0</v>
      </c>
      <c r="J132" s="464">
        <f t="shared" si="3"/>
        <v>0</v>
      </c>
      <c r="K132" s="464">
        <f>K122-K131</f>
        <v>0</v>
      </c>
      <c r="L132" s="464">
        <f>L122-L131</f>
        <v>0</v>
      </c>
    </row>
    <row r="134" spans="1:12" ht="14.25" thickBot="1">
      <c r="A134" s="481" t="s">
        <v>332</v>
      </c>
      <c r="B134" s="482"/>
      <c r="C134" s="482"/>
      <c r="D134" s="482"/>
      <c r="E134" s="482"/>
      <c r="F134" s="482"/>
      <c r="G134" s="483"/>
      <c r="I134" s="484" t="s">
        <v>472</v>
      </c>
      <c r="K134" s="482"/>
    </row>
    <row r="135" spans="1:12">
      <c r="A135" s="485"/>
      <c r="B135" s="486"/>
      <c r="C135" s="621"/>
      <c r="D135" s="621"/>
      <c r="E135" s="621"/>
      <c r="F135" s="621"/>
      <c r="G135" s="621"/>
      <c r="H135" s="621"/>
      <c r="I135" s="621"/>
      <c r="J135" s="634"/>
      <c r="K135" s="635"/>
      <c r="L135" s="1234"/>
    </row>
    <row r="136" spans="1:12">
      <c r="A136" s="1399" t="s">
        <v>316</v>
      </c>
      <c r="B136" s="1400"/>
      <c r="C136" s="509"/>
      <c r="D136" s="509"/>
      <c r="E136" s="509"/>
      <c r="F136" s="509"/>
      <c r="G136" s="510"/>
      <c r="H136" s="510"/>
      <c r="I136" s="510"/>
      <c r="J136" s="509"/>
      <c r="K136" s="509"/>
      <c r="L136" s="1185"/>
    </row>
    <row r="137" spans="1:12">
      <c r="A137" s="487"/>
      <c r="B137" s="488"/>
      <c r="C137" s="511" t="s">
        <v>690</v>
      </c>
      <c r="D137" s="511" t="s">
        <v>691</v>
      </c>
      <c r="E137" s="511" t="s">
        <v>692</v>
      </c>
      <c r="F137" s="511" t="s">
        <v>693</v>
      </c>
      <c r="G137" s="512" t="s">
        <v>694</v>
      </c>
      <c r="H137" s="512" t="s">
        <v>695</v>
      </c>
      <c r="I137" s="512" t="s">
        <v>696</v>
      </c>
      <c r="J137" s="511" t="s">
        <v>697</v>
      </c>
      <c r="K137" s="511" t="s">
        <v>689</v>
      </c>
      <c r="L137" s="511" t="s">
        <v>812</v>
      </c>
    </row>
    <row r="138" spans="1:12">
      <c r="A138" s="489"/>
      <c r="B138" s="490" t="s">
        <v>409</v>
      </c>
      <c r="C138" s="515"/>
      <c r="D138" s="515"/>
      <c r="E138" s="515"/>
      <c r="F138" s="515"/>
      <c r="G138" s="516"/>
      <c r="H138" s="516"/>
      <c r="I138" s="516"/>
      <c r="J138" s="515"/>
      <c r="K138" s="515"/>
      <c r="L138" s="1201"/>
    </row>
    <row r="139" spans="1:12">
      <c r="A139" s="593" t="s">
        <v>410</v>
      </c>
      <c r="B139" s="594" t="s">
        <v>411</v>
      </c>
      <c r="C139" s="595">
        <v>46107</v>
      </c>
      <c r="D139" s="595">
        <v>43184</v>
      </c>
      <c r="E139" s="595">
        <v>45987</v>
      </c>
      <c r="F139" s="595">
        <v>70591</v>
      </c>
      <c r="G139" s="595">
        <v>65591</v>
      </c>
      <c r="H139" s="595">
        <v>52593</v>
      </c>
      <c r="I139" s="595">
        <v>52935</v>
      </c>
      <c r="J139" s="683">
        <v>60542</v>
      </c>
      <c r="K139" s="687">
        <v>48054</v>
      </c>
      <c r="L139" s="1225">
        <v>40771</v>
      </c>
    </row>
    <row r="140" spans="1:12">
      <c r="A140" s="493"/>
      <c r="B140" s="492" t="s">
        <v>473</v>
      </c>
      <c r="C140" s="502">
        <v>11220</v>
      </c>
      <c r="D140" s="502">
        <v>10892</v>
      </c>
      <c r="E140" s="502">
        <v>11306</v>
      </c>
      <c r="F140" s="502">
        <v>14584</v>
      </c>
      <c r="G140" s="502">
        <v>13437</v>
      </c>
      <c r="H140" s="502">
        <v>12897</v>
      </c>
      <c r="I140" s="502">
        <v>12439</v>
      </c>
      <c r="J140" s="684">
        <v>11299</v>
      </c>
      <c r="K140" s="688">
        <v>10904</v>
      </c>
      <c r="L140" s="1187">
        <v>8957</v>
      </c>
    </row>
    <row r="141" spans="1:12">
      <c r="A141" s="493"/>
      <c r="B141" s="492" t="s">
        <v>474</v>
      </c>
      <c r="C141" s="502">
        <v>23205</v>
      </c>
      <c r="D141" s="502">
        <v>23043</v>
      </c>
      <c r="E141" s="502">
        <v>23964</v>
      </c>
      <c r="F141" s="502">
        <v>45159</v>
      </c>
      <c r="G141" s="502">
        <v>42423</v>
      </c>
      <c r="H141" s="502">
        <v>28321</v>
      </c>
      <c r="I141" s="502">
        <v>30876</v>
      </c>
      <c r="J141" s="684">
        <v>40920</v>
      </c>
      <c r="K141" s="688">
        <v>30134</v>
      </c>
      <c r="L141" s="1187">
        <v>23609</v>
      </c>
    </row>
    <row r="142" spans="1:12">
      <c r="A142" s="493"/>
      <c r="B142" s="492" t="s">
        <v>414</v>
      </c>
      <c r="C142" s="502">
        <v>11682</v>
      </c>
      <c r="D142" s="502">
        <v>9249</v>
      </c>
      <c r="E142" s="502">
        <v>10717</v>
      </c>
      <c r="F142" s="502">
        <v>10848</v>
      </c>
      <c r="G142" s="502">
        <v>9731</v>
      </c>
      <c r="H142" s="502">
        <v>11375</v>
      </c>
      <c r="I142" s="502">
        <v>9620</v>
      </c>
      <c r="J142" s="684">
        <v>8323</v>
      </c>
      <c r="K142" s="688">
        <v>7016</v>
      </c>
      <c r="L142" s="1187">
        <v>8205</v>
      </c>
    </row>
    <row r="143" spans="1:12">
      <c r="A143" s="491" t="s">
        <v>415</v>
      </c>
      <c r="B143" s="492" t="s">
        <v>475</v>
      </c>
      <c r="C143" s="502">
        <v>989692</v>
      </c>
      <c r="D143" s="502">
        <v>1026505</v>
      </c>
      <c r="E143" s="502">
        <v>1067269</v>
      </c>
      <c r="F143" s="502">
        <v>1074054</v>
      </c>
      <c r="G143" s="502">
        <v>1083800</v>
      </c>
      <c r="H143" s="502">
        <v>1116661</v>
      </c>
      <c r="I143" s="502">
        <v>1141980</v>
      </c>
      <c r="J143" s="684">
        <v>1149394</v>
      </c>
      <c r="K143" s="688">
        <v>1144901</v>
      </c>
      <c r="L143" s="1187">
        <v>1136620</v>
      </c>
    </row>
    <row r="144" spans="1:12">
      <c r="A144" s="491" t="s">
        <v>417</v>
      </c>
      <c r="B144" s="492" t="s">
        <v>446</v>
      </c>
      <c r="C144" s="502">
        <v>2641641</v>
      </c>
      <c r="D144" s="502">
        <v>2701870</v>
      </c>
      <c r="E144" s="502">
        <v>2739470</v>
      </c>
      <c r="F144" s="502">
        <v>2807012</v>
      </c>
      <c r="G144" s="502">
        <v>2819533</v>
      </c>
      <c r="H144" s="502">
        <v>2933596</v>
      </c>
      <c r="I144" s="502">
        <v>3005552</v>
      </c>
      <c r="J144" s="684">
        <v>3039054</v>
      </c>
      <c r="K144" s="688">
        <v>3090391</v>
      </c>
      <c r="L144" s="1187">
        <v>3022121</v>
      </c>
    </row>
    <row r="145" spans="1:12">
      <c r="A145" s="493"/>
      <c r="B145" s="492" t="s">
        <v>447</v>
      </c>
      <c r="C145" s="502">
        <v>1335629</v>
      </c>
      <c r="D145" s="502">
        <v>1358997</v>
      </c>
      <c r="E145" s="502">
        <v>1356933</v>
      </c>
      <c r="F145" s="502">
        <v>1397806</v>
      </c>
      <c r="G145" s="502">
        <v>1387211</v>
      </c>
      <c r="H145" s="502">
        <v>1452006</v>
      </c>
      <c r="I145" s="502">
        <v>1479536</v>
      </c>
      <c r="J145" s="684">
        <v>1517347</v>
      </c>
      <c r="K145" s="688">
        <v>1557595</v>
      </c>
      <c r="L145" s="1187">
        <v>1521391</v>
      </c>
    </row>
    <row r="146" spans="1:12">
      <c r="A146" s="493" t="s">
        <v>409</v>
      </c>
      <c r="B146" s="492" t="s">
        <v>448</v>
      </c>
      <c r="C146" s="502">
        <v>37476</v>
      </c>
      <c r="D146" s="502">
        <v>36255</v>
      </c>
      <c r="E146" s="502">
        <v>57071</v>
      </c>
      <c r="F146" s="502">
        <v>53207</v>
      </c>
      <c r="G146" s="502">
        <v>67103</v>
      </c>
      <c r="H146" s="502">
        <v>71094</v>
      </c>
      <c r="I146" s="502">
        <v>84958</v>
      </c>
      <c r="J146" s="684">
        <v>65046</v>
      </c>
      <c r="K146" s="688">
        <v>58665</v>
      </c>
      <c r="L146" s="1187">
        <v>56448</v>
      </c>
    </row>
    <row r="147" spans="1:12">
      <c r="A147" s="493"/>
      <c r="B147" s="492" t="s">
        <v>449</v>
      </c>
      <c r="C147" s="502">
        <v>1188954</v>
      </c>
      <c r="D147" s="502">
        <v>1232934</v>
      </c>
      <c r="E147" s="502">
        <v>1261611</v>
      </c>
      <c r="F147" s="502">
        <v>1298007</v>
      </c>
      <c r="G147" s="502">
        <v>1318510</v>
      </c>
      <c r="H147" s="502">
        <v>1379126</v>
      </c>
      <c r="I147" s="502">
        <v>1409626</v>
      </c>
      <c r="J147" s="684">
        <v>1426526</v>
      </c>
      <c r="K147" s="688">
        <v>1447018</v>
      </c>
      <c r="L147" s="1187">
        <v>1420988</v>
      </c>
    </row>
    <row r="148" spans="1:12">
      <c r="A148" s="493"/>
      <c r="B148" s="492" t="s">
        <v>450</v>
      </c>
      <c r="C148" s="502">
        <v>86767</v>
      </c>
      <c r="D148" s="502">
        <v>81219</v>
      </c>
      <c r="E148" s="502">
        <v>72417</v>
      </c>
      <c r="F148" s="502">
        <v>66764</v>
      </c>
      <c r="G148" s="502">
        <v>55124</v>
      </c>
      <c r="H148" s="502">
        <v>39301</v>
      </c>
      <c r="I148" s="502">
        <v>39993</v>
      </c>
      <c r="J148" s="684">
        <v>38840</v>
      </c>
      <c r="K148" s="688">
        <v>35789</v>
      </c>
      <c r="L148" s="1187">
        <v>32581</v>
      </c>
    </row>
    <row r="149" spans="1:12">
      <c r="A149" s="493" t="s">
        <v>409</v>
      </c>
      <c r="B149" s="492" t="s">
        <v>476</v>
      </c>
      <c r="C149" s="502">
        <v>7185</v>
      </c>
      <c r="D149" s="502">
        <v>7535</v>
      </c>
      <c r="E149" s="502">
        <v>8562</v>
      </c>
      <c r="F149" s="502">
        <v>8772</v>
      </c>
      <c r="G149" s="502">
        <v>8415</v>
      </c>
      <c r="H149" s="502">
        <v>7931</v>
      </c>
      <c r="I149" s="502">
        <v>8561</v>
      </c>
      <c r="J149" s="684">
        <v>8705</v>
      </c>
      <c r="K149" s="688">
        <v>8676</v>
      </c>
      <c r="L149" s="1187">
        <v>9286</v>
      </c>
    </row>
    <row r="150" spans="1:12">
      <c r="A150" s="491" t="s">
        <v>419</v>
      </c>
      <c r="B150" s="492" t="s">
        <v>420</v>
      </c>
      <c r="C150" s="502">
        <v>398359</v>
      </c>
      <c r="D150" s="502">
        <v>409187</v>
      </c>
      <c r="E150" s="502">
        <v>446730</v>
      </c>
      <c r="F150" s="502">
        <v>401085</v>
      </c>
      <c r="G150" s="502">
        <v>409002</v>
      </c>
      <c r="H150" s="502">
        <v>422538</v>
      </c>
      <c r="I150" s="502">
        <v>389234</v>
      </c>
      <c r="J150" s="684">
        <v>447433</v>
      </c>
      <c r="K150" s="688">
        <v>372751</v>
      </c>
      <c r="L150" s="1187">
        <v>378589</v>
      </c>
    </row>
    <row r="151" spans="1:12">
      <c r="A151" s="493"/>
      <c r="B151" s="492" t="s">
        <v>421</v>
      </c>
      <c r="C151" s="502">
        <v>142397</v>
      </c>
      <c r="D151" s="502">
        <v>131777</v>
      </c>
      <c r="E151" s="502">
        <v>124284</v>
      </c>
      <c r="F151" s="502">
        <v>113884</v>
      </c>
      <c r="G151" s="502">
        <v>119351</v>
      </c>
      <c r="H151" s="502">
        <v>125080</v>
      </c>
      <c r="I151" s="502">
        <v>121324</v>
      </c>
      <c r="J151" s="684">
        <v>134650</v>
      </c>
      <c r="K151" s="688">
        <v>112035</v>
      </c>
      <c r="L151" s="1187">
        <v>109924</v>
      </c>
    </row>
    <row r="152" spans="1:12">
      <c r="A152" s="491" t="s">
        <v>422</v>
      </c>
      <c r="B152" s="492" t="s">
        <v>459</v>
      </c>
      <c r="C152" s="502">
        <v>12427416</v>
      </c>
      <c r="D152" s="502">
        <v>12491016</v>
      </c>
      <c r="E152" s="502">
        <v>12848567</v>
      </c>
      <c r="F152" s="502">
        <v>12685284</v>
      </c>
      <c r="G152" s="502">
        <v>12728207</v>
      </c>
      <c r="H152" s="502">
        <v>12630338</v>
      </c>
      <c r="I152" s="502">
        <v>12849282</v>
      </c>
      <c r="J152" s="684">
        <v>13023447</v>
      </c>
      <c r="K152" s="688">
        <v>12906598</v>
      </c>
      <c r="L152" s="1187">
        <v>12361701</v>
      </c>
    </row>
    <row r="153" spans="1:12">
      <c r="A153" s="491" t="s">
        <v>424</v>
      </c>
      <c r="B153" s="492" t="s">
        <v>423</v>
      </c>
      <c r="C153" s="502">
        <v>312318</v>
      </c>
      <c r="D153" s="502">
        <v>385371</v>
      </c>
      <c r="E153" s="502">
        <v>135350</v>
      </c>
      <c r="F153" s="502">
        <v>326642</v>
      </c>
      <c r="G153" s="502">
        <v>264208</v>
      </c>
      <c r="H153" s="502">
        <v>366387</v>
      </c>
      <c r="I153" s="502">
        <v>194851</v>
      </c>
      <c r="J153" s="684">
        <v>193651</v>
      </c>
      <c r="K153" s="688">
        <v>665898</v>
      </c>
      <c r="L153" s="1187">
        <v>1744390</v>
      </c>
    </row>
    <row r="154" spans="1:12">
      <c r="A154" s="494"/>
      <c r="B154" s="495" t="s">
        <v>317</v>
      </c>
      <c r="C154" s="503">
        <v>16815533</v>
      </c>
      <c r="D154" s="503">
        <v>17057133</v>
      </c>
      <c r="E154" s="503">
        <v>17283374</v>
      </c>
      <c r="F154" s="503">
        <v>17364669</v>
      </c>
      <c r="G154" s="503">
        <v>17370340</v>
      </c>
      <c r="H154" s="503">
        <v>17522112</v>
      </c>
      <c r="I154" s="503">
        <v>17633833</v>
      </c>
      <c r="J154" s="685">
        <v>17913521</v>
      </c>
      <c r="K154" s="689">
        <v>18228592</v>
      </c>
      <c r="L154" s="1235">
        <v>18684193</v>
      </c>
    </row>
    <row r="155" spans="1:12">
      <c r="A155" s="491" t="s">
        <v>426</v>
      </c>
      <c r="B155" s="492" t="s">
        <v>477</v>
      </c>
      <c r="C155" s="504">
        <v>1743324</v>
      </c>
      <c r="D155" s="504">
        <v>1788459</v>
      </c>
      <c r="E155" s="504">
        <v>1855674</v>
      </c>
      <c r="F155" s="504">
        <v>1797012</v>
      </c>
      <c r="G155" s="504">
        <v>1837932</v>
      </c>
      <c r="H155" s="504">
        <v>1717443</v>
      </c>
      <c r="I155" s="504">
        <v>1686347</v>
      </c>
      <c r="J155" s="686">
        <v>1604475</v>
      </c>
      <c r="K155" s="690">
        <v>1574491</v>
      </c>
      <c r="L155" s="1187">
        <v>1540934</v>
      </c>
    </row>
    <row r="156" spans="1:12">
      <c r="A156" s="493"/>
      <c r="B156" s="492" t="s">
        <v>478</v>
      </c>
      <c r="C156" s="502">
        <v>1130616</v>
      </c>
      <c r="D156" s="502">
        <v>1182486</v>
      </c>
      <c r="E156" s="502">
        <v>1177304</v>
      </c>
      <c r="F156" s="502">
        <v>1131660</v>
      </c>
      <c r="G156" s="502">
        <v>1097044</v>
      </c>
      <c r="H156" s="502">
        <v>1068485</v>
      </c>
      <c r="I156" s="502">
        <v>1037053</v>
      </c>
      <c r="J156" s="684">
        <v>1020231</v>
      </c>
      <c r="K156" s="688">
        <v>1019422</v>
      </c>
      <c r="L156" s="1187">
        <v>998100</v>
      </c>
    </row>
    <row r="157" spans="1:12">
      <c r="A157" s="493"/>
      <c r="B157" s="492" t="s">
        <v>479</v>
      </c>
      <c r="C157" s="502">
        <v>612708</v>
      </c>
      <c r="D157" s="502">
        <v>605973</v>
      </c>
      <c r="E157" s="502">
        <v>678370</v>
      </c>
      <c r="F157" s="502">
        <v>665352</v>
      </c>
      <c r="G157" s="502">
        <v>740888</v>
      </c>
      <c r="H157" s="502">
        <v>648958</v>
      </c>
      <c r="I157" s="502">
        <v>649294</v>
      </c>
      <c r="J157" s="684">
        <v>584244</v>
      </c>
      <c r="K157" s="688">
        <v>555069</v>
      </c>
      <c r="L157" s="1187">
        <v>542834</v>
      </c>
    </row>
    <row r="158" spans="1:12">
      <c r="A158" s="491" t="s">
        <v>429</v>
      </c>
      <c r="B158" s="492" t="s">
        <v>480</v>
      </c>
      <c r="C158" s="502">
        <v>10519491</v>
      </c>
      <c r="D158" s="502">
        <v>10615644</v>
      </c>
      <c r="E158" s="502">
        <v>10751710</v>
      </c>
      <c r="F158" s="502">
        <v>10851280</v>
      </c>
      <c r="G158" s="502">
        <v>10785908</v>
      </c>
      <c r="H158" s="502">
        <v>10993370</v>
      </c>
      <c r="I158" s="502">
        <v>11084692</v>
      </c>
      <c r="J158" s="684">
        <v>11463124</v>
      </c>
      <c r="K158" s="688">
        <v>11989470</v>
      </c>
      <c r="L158" s="1187">
        <v>11799941</v>
      </c>
    </row>
    <row r="159" spans="1:12">
      <c r="A159" s="493"/>
      <c r="B159" s="492" t="s">
        <v>481</v>
      </c>
      <c r="C159" s="502">
        <v>9146385</v>
      </c>
      <c r="D159" s="502">
        <v>9220393</v>
      </c>
      <c r="E159" s="502">
        <v>9337706</v>
      </c>
      <c r="F159" s="502">
        <v>9400267</v>
      </c>
      <c r="G159" s="502">
        <v>9331594</v>
      </c>
      <c r="H159" s="502">
        <v>9470270</v>
      </c>
      <c r="I159" s="502">
        <v>9520198</v>
      </c>
      <c r="J159" s="684">
        <v>9880731</v>
      </c>
      <c r="K159" s="688">
        <v>10373209</v>
      </c>
      <c r="L159" s="1187">
        <v>10222102</v>
      </c>
    </row>
    <row r="160" spans="1:12">
      <c r="A160" s="493"/>
      <c r="B160" s="492" t="s">
        <v>482</v>
      </c>
      <c r="C160" s="502">
        <v>1373106</v>
      </c>
      <c r="D160" s="502">
        <v>1395251</v>
      </c>
      <c r="E160" s="502">
        <v>1414004</v>
      </c>
      <c r="F160" s="502">
        <v>1451013</v>
      </c>
      <c r="G160" s="502">
        <v>1454314</v>
      </c>
      <c r="H160" s="502">
        <v>1523100</v>
      </c>
      <c r="I160" s="502">
        <v>1564494</v>
      </c>
      <c r="J160" s="684">
        <v>1582393</v>
      </c>
      <c r="K160" s="688">
        <v>1616261</v>
      </c>
      <c r="L160" s="1187">
        <v>1577839</v>
      </c>
    </row>
    <row r="161" spans="1:12">
      <c r="A161" s="493"/>
      <c r="B161" s="492" t="s">
        <v>483</v>
      </c>
      <c r="C161" s="502">
        <v>1335630</v>
      </c>
      <c r="D161" s="502">
        <v>1358996</v>
      </c>
      <c r="E161" s="502">
        <v>1356933</v>
      </c>
      <c r="F161" s="502">
        <v>1397805</v>
      </c>
      <c r="G161" s="502">
        <v>1387211</v>
      </c>
      <c r="H161" s="502">
        <v>1452006</v>
      </c>
      <c r="I161" s="502">
        <v>1479536</v>
      </c>
      <c r="J161" s="684">
        <v>1517347</v>
      </c>
      <c r="K161" s="688">
        <v>1557596</v>
      </c>
      <c r="L161" s="1187">
        <v>1521391</v>
      </c>
    </row>
    <row r="162" spans="1:12">
      <c r="A162" s="493"/>
      <c r="B162" s="492" t="s">
        <v>484</v>
      </c>
      <c r="C162" s="502">
        <v>37476</v>
      </c>
      <c r="D162" s="502">
        <v>36255</v>
      </c>
      <c r="E162" s="502">
        <v>57071</v>
      </c>
      <c r="F162" s="502">
        <v>53207</v>
      </c>
      <c r="G162" s="502">
        <v>67103</v>
      </c>
      <c r="H162" s="502">
        <v>71094</v>
      </c>
      <c r="I162" s="502">
        <v>84958</v>
      </c>
      <c r="J162" s="684">
        <v>65046</v>
      </c>
      <c r="K162" s="688">
        <v>58665</v>
      </c>
      <c r="L162" s="1187">
        <v>56448</v>
      </c>
    </row>
    <row r="163" spans="1:12">
      <c r="A163" s="593" t="s">
        <v>431</v>
      </c>
      <c r="B163" s="594" t="s">
        <v>411</v>
      </c>
      <c r="C163" s="595">
        <v>868721</v>
      </c>
      <c r="D163" s="595">
        <v>970919</v>
      </c>
      <c r="E163" s="595">
        <v>1008417</v>
      </c>
      <c r="F163" s="595">
        <v>1026856</v>
      </c>
      <c r="G163" s="595">
        <v>1055685</v>
      </c>
      <c r="H163" s="595">
        <v>990109</v>
      </c>
      <c r="I163" s="595">
        <v>1017236</v>
      </c>
      <c r="J163" s="683">
        <v>1007723</v>
      </c>
      <c r="K163" s="687">
        <v>862343</v>
      </c>
      <c r="L163" s="1225">
        <v>903077</v>
      </c>
    </row>
    <row r="164" spans="1:12">
      <c r="A164" s="493"/>
      <c r="B164" s="496" t="s">
        <v>412</v>
      </c>
      <c r="C164" s="502">
        <v>205716</v>
      </c>
      <c r="D164" s="502">
        <v>124108</v>
      </c>
      <c r="E164" s="502">
        <v>106199</v>
      </c>
      <c r="F164" s="502">
        <v>87896</v>
      </c>
      <c r="G164" s="502">
        <v>101972</v>
      </c>
      <c r="H164" s="502">
        <v>101921</v>
      </c>
      <c r="I164" s="502">
        <v>105541</v>
      </c>
      <c r="J164" s="684">
        <v>115479</v>
      </c>
      <c r="K164" s="688">
        <v>134083</v>
      </c>
      <c r="L164" s="1187">
        <v>105827</v>
      </c>
    </row>
    <row r="165" spans="1:12">
      <c r="A165" s="493"/>
      <c r="B165" s="496" t="s">
        <v>485</v>
      </c>
      <c r="C165" s="502">
        <v>212908</v>
      </c>
      <c r="D165" s="502">
        <v>388512</v>
      </c>
      <c r="E165" s="502">
        <v>405543</v>
      </c>
      <c r="F165" s="502">
        <v>452037</v>
      </c>
      <c r="G165" s="502">
        <v>496205</v>
      </c>
      <c r="H165" s="502">
        <v>432313</v>
      </c>
      <c r="I165" s="502">
        <v>474682</v>
      </c>
      <c r="J165" s="684">
        <v>468913</v>
      </c>
      <c r="K165" s="688">
        <v>328547</v>
      </c>
      <c r="L165" s="1187">
        <v>386601</v>
      </c>
    </row>
    <row r="166" spans="1:12">
      <c r="A166" s="493"/>
      <c r="B166" s="496" t="s">
        <v>434</v>
      </c>
      <c r="C166" s="502">
        <v>344093</v>
      </c>
      <c r="D166" s="502">
        <v>372358</v>
      </c>
      <c r="E166" s="502">
        <v>393926</v>
      </c>
      <c r="F166" s="502">
        <v>378652</v>
      </c>
      <c r="G166" s="502">
        <v>356334</v>
      </c>
      <c r="H166" s="502">
        <v>332781</v>
      </c>
      <c r="I166" s="502">
        <v>329814</v>
      </c>
      <c r="J166" s="684">
        <v>328443</v>
      </c>
      <c r="K166" s="688">
        <v>317132</v>
      </c>
      <c r="L166" s="1187">
        <v>309176</v>
      </c>
    </row>
    <row r="167" spans="1:12">
      <c r="A167" s="493"/>
      <c r="B167" s="496" t="s">
        <v>486</v>
      </c>
      <c r="C167" s="502">
        <v>257326</v>
      </c>
      <c r="D167" s="502">
        <v>272115</v>
      </c>
      <c r="E167" s="502">
        <v>286556</v>
      </c>
      <c r="F167" s="502">
        <v>289410</v>
      </c>
      <c r="G167" s="502">
        <v>285744</v>
      </c>
      <c r="H167" s="502">
        <v>279832</v>
      </c>
      <c r="I167" s="502">
        <v>276466</v>
      </c>
      <c r="J167" s="684">
        <v>275896</v>
      </c>
      <c r="K167" s="688">
        <v>268804</v>
      </c>
      <c r="L167" s="1187">
        <v>269093</v>
      </c>
    </row>
    <row r="168" spans="1:12">
      <c r="A168" s="493"/>
      <c r="B168" s="496" t="s">
        <v>487</v>
      </c>
      <c r="C168" s="502">
        <v>86767</v>
      </c>
      <c r="D168" s="502">
        <v>81219</v>
      </c>
      <c r="E168" s="502">
        <v>72417</v>
      </c>
      <c r="F168" s="502">
        <v>66764</v>
      </c>
      <c r="G168" s="502">
        <v>55124</v>
      </c>
      <c r="H168" s="502">
        <v>39301</v>
      </c>
      <c r="I168" s="502">
        <v>39993</v>
      </c>
      <c r="J168" s="684">
        <v>38840</v>
      </c>
      <c r="K168" s="688">
        <v>35789</v>
      </c>
      <c r="L168" s="1187">
        <v>32581</v>
      </c>
    </row>
    <row r="169" spans="1:12">
      <c r="A169" s="493"/>
      <c r="B169" s="496" t="s">
        <v>488</v>
      </c>
      <c r="C169" s="577" t="s">
        <v>438</v>
      </c>
      <c r="D169" s="502">
        <v>19024</v>
      </c>
      <c r="E169" s="502">
        <v>34953</v>
      </c>
      <c r="F169" s="502">
        <v>22478</v>
      </c>
      <c r="G169" s="502">
        <v>15466</v>
      </c>
      <c r="H169" s="502">
        <v>13648</v>
      </c>
      <c r="I169" s="502">
        <v>13355</v>
      </c>
      <c r="J169" s="684">
        <v>13707</v>
      </c>
      <c r="K169" s="1000">
        <v>12539</v>
      </c>
      <c r="L169" s="1187">
        <v>7502</v>
      </c>
    </row>
    <row r="170" spans="1:12">
      <c r="A170" s="493"/>
      <c r="B170" s="496" t="s">
        <v>428</v>
      </c>
      <c r="C170" s="502">
        <v>106004</v>
      </c>
      <c r="D170" s="502">
        <v>85941</v>
      </c>
      <c r="E170" s="502">
        <v>102749</v>
      </c>
      <c r="F170" s="502">
        <v>108271</v>
      </c>
      <c r="G170" s="502">
        <v>101174</v>
      </c>
      <c r="H170" s="502">
        <v>123094</v>
      </c>
      <c r="I170" s="502">
        <v>107199</v>
      </c>
      <c r="J170" s="684">
        <v>94888</v>
      </c>
      <c r="K170" s="688">
        <v>82581</v>
      </c>
      <c r="L170" s="1187">
        <v>101473</v>
      </c>
    </row>
    <row r="171" spans="1:12">
      <c r="A171" s="491" t="s">
        <v>452</v>
      </c>
      <c r="B171" s="492" t="s">
        <v>440</v>
      </c>
      <c r="C171" s="502">
        <v>3501111</v>
      </c>
      <c r="D171" s="502">
        <v>3530853</v>
      </c>
      <c r="E171" s="502">
        <v>3512794</v>
      </c>
      <c r="F171" s="502">
        <v>3515113</v>
      </c>
      <c r="G171" s="502">
        <v>3482943</v>
      </c>
      <c r="H171" s="502">
        <v>3598142</v>
      </c>
      <c r="I171" s="502">
        <v>3607544</v>
      </c>
      <c r="J171" s="684">
        <v>3583334</v>
      </c>
      <c r="K171" s="688">
        <v>3622247</v>
      </c>
      <c r="L171" s="1187">
        <v>3663236</v>
      </c>
    </row>
    <row r="172" spans="1:12">
      <c r="A172" s="493" t="s">
        <v>409</v>
      </c>
      <c r="B172" s="492" t="s">
        <v>489</v>
      </c>
      <c r="C172" s="502">
        <v>2463558</v>
      </c>
      <c r="D172" s="502">
        <v>2508525</v>
      </c>
      <c r="E172" s="502">
        <v>2502732</v>
      </c>
      <c r="F172" s="502">
        <v>2515018</v>
      </c>
      <c r="G172" s="502">
        <v>2504601</v>
      </c>
      <c r="H172" s="502">
        <v>2626822</v>
      </c>
      <c r="I172" s="502">
        <v>2655527</v>
      </c>
      <c r="J172" s="684">
        <v>2636373</v>
      </c>
      <c r="K172" s="688">
        <v>2637414</v>
      </c>
      <c r="L172" s="1187">
        <v>2638499</v>
      </c>
    </row>
    <row r="173" spans="1:12">
      <c r="A173" s="493"/>
      <c r="B173" s="492" t="s">
        <v>490</v>
      </c>
      <c r="C173" s="502">
        <v>444828</v>
      </c>
      <c r="D173" s="502">
        <v>457702</v>
      </c>
      <c r="E173" s="502">
        <v>425729</v>
      </c>
      <c r="F173" s="502">
        <v>421017</v>
      </c>
      <c r="G173" s="502">
        <v>398063</v>
      </c>
      <c r="H173" s="502">
        <v>374297</v>
      </c>
      <c r="I173" s="502">
        <v>346778</v>
      </c>
      <c r="J173" s="684">
        <v>358709</v>
      </c>
      <c r="K173" s="688">
        <v>380039</v>
      </c>
      <c r="L173" s="1187">
        <v>377353</v>
      </c>
    </row>
    <row r="174" spans="1:12">
      <c r="A174" s="493" t="s">
        <v>409</v>
      </c>
      <c r="B174" s="492" t="s">
        <v>491</v>
      </c>
      <c r="C174" s="502">
        <v>146047</v>
      </c>
      <c r="D174" s="502">
        <v>145657</v>
      </c>
      <c r="E174" s="502">
        <v>141205</v>
      </c>
      <c r="F174" s="502">
        <v>124652</v>
      </c>
      <c r="G174" s="502">
        <v>117145</v>
      </c>
      <c r="H174" s="502">
        <v>114994</v>
      </c>
      <c r="I174" s="502">
        <v>114843</v>
      </c>
      <c r="J174" s="684">
        <v>102881</v>
      </c>
      <c r="K174" s="688">
        <v>114711</v>
      </c>
      <c r="L174" s="1187">
        <v>109006</v>
      </c>
    </row>
    <row r="175" spans="1:12">
      <c r="A175" s="493" t="s">
        <v>409</v>
      </c>
      <c r="B175" s="492" t="s">
        <v>492</v>
      </c>
      <c r="C175" s="502">
        <v>446677</v>
      </c>
      <c r="D175" s="502">
        <v>418969</v>
      </c>
      <c r="E175" s="502">
        <v>443129</v>
      </c>
      <c r="F175" s="502">
        <v>454426</v>
      </c>
      <c r="G175" s="502">
        <v>463135</v>
      </c>
      <c r="H175" s="502">
        <v>482029</v>
      </c>
      <c r="I175" s="502">
        <v>490396</v>
      </c>
      <c r="J175" s="684">
        <v>485371</v>
      </c>
      <c r="K175" s="688">
        <v>490084</v>
      </c>
      <c r="L175" s="1187">
        <v>538378</v>
      </c>
    </row>
    <row r="176" spans="1:12">
      <c r="A176" s="491" t="s">
        <v>463</v>
      </c>
      <c r="B176" s="492" t="s">
        <v>420</v>
      </c>
      <c r="C176" s="502">
        <v>320512</v>
      </c>
      <c r="D176" s="502">
        <v>307442</v>
      </c>
      <c r="E176" s="502">
        <v>288046</v>
      </c>
      <c r="F176" s="502">
        <v>298184</v>
      </c>
      <c r="G176" s="502">
        <v>318614</v>
      </c>
      <c r="H176" s="502">
        <v>318910</v>
      </c>
      <c r="I176" s="502">
        <v>304742</v>
      </c>
      <c r="J176" s="684">
        <v>329154</v>
      </c>
      <c r="K176" s="688">
        <v>273480</v>
      </c>
      <c r="L176" s="1187">
        <v>869015</v>
      </c>
    </row>
    <row r="177" spans="1:12">
      <c r="A177" s="493"/>
      <c r="B177" s="492" t="s">
        <v>432</v>
      </c>
      <c r="C177" s="502">
        <v>136927</v>
      </c>
      <c r="D177" s="502">
        <v>129426</v>
      </c>
      <c r="E177" s="502">
        <v>124615</v>
      </c>
      <c r="F177" s="502">
        <v>116856</v>
      </c>
      <c r="G177" s="502">
        <v>119902</v>
      </c>
      <c r="H177" s="502">
        <v>127053</v>
      </c>
      <c r="I177" s="502">
        <v>119625</v>
      </c>
      <c r="J177" s="684">
        <v>135192</v>
      </c>
      <c r="K177" s="688">
        <v>109838</v>
      </c>
      <c r="L177" s="1187">
        <v>107263</v>
      </c>
    </row>
    <row r="178" spans="1:12">
      <c r="A178" s="491" t="s">
        <v>493</v>
      </c>
      <c r="B178" s="492" t="s">
        <v>444</v>
      </c>
      <c r="C178" s="502">
        <v>-137626</v>
      </c>
      <c r="D178" s="502">
        <v>-156184</v>
      </c>
      <c r="E178" s="502">
        <v>-133268</v>
      </c>
      <c r="F178" s="502">
        <v>-123776</v>
      </c>
      <c r="G178" s="502">
        <v>-110743</v>
      </c>
      <c r="H178" s="502">
        <v>-95862</v>
      </c>
      <c r="I178" s="502">
        <v>-66727</v>
      </c>
      <c r="J178" s="684">
        <v>-74288</v>
      </c>
      <c r="K178" s="688">
        <v>-93439</v>
      </c>
      <c r="L178" s="1187">
        <v>-92009</v>
      </c>
    </row>
    <row r="179" spans="1:12" ht="14.25" thickBot="1">
      <c r="A179" s="497"/>
      <c r="B179" s="498" t="s">
        <v>318</v>
      </c>
      <c r="C179" s="1165">
        <v>16815533</v>
      </c>
      <c r="D179" s="1165">
        <v>17057133</v>
      </c>
      <c r="E179" s="1165">
        <v>17283374</v>
      </c>
      <c r="F179" s="1165">
        <v>17364669</v>
      </c>
      <c r="G179" s="1165">
        <v>17370340</v>
      </c>
      <c r="H179" s="1165">
        <v>17522112</v>
      </c>
      <c r="I179" s="1165">
        <v>17633833</v>
      </c>
      <c r="J179" s="1166">
        <v>17913521</v>
      </c>
      <c r="K179" s="1167">
        <v>18228592</v>
      </c>
      <c r="L179" s="1235">
        <v>18684193</v>
      </c>
    </row>
    <row r="180" spans="1:12">
      <c r="A180" s="485"/>
      <c r="B180" s="486" t="s">
        <v>333</v>
      </c>
      <c r="C180" s="1168">
        <v>12877359</v>
      </c>
      <c r="D180" s="1168">
        <v>13032572</v>
      </c>
      <c r="E180" s="1168">
        <v>13117185</v>
      </c>
      <c r="F180" s="1168">
        <v>13135703</v>
      </c>
      <c r="G180" s="1168">
        <v>13103157</v>
      </c>
      <c r="H180" s="1168">
        <v>13092586</v>
      </c>
      <c r="I180" s="1168">
        <v>13110861</v>
      </c>
      <c r="J180" s="1169">
        <v>13291385</v>
      </c>
      <c r="K180" s="1170">
        <v>13665935</v>
      </c>
      <c r="L180" s="1187">
        <v>14198101</v>
      </c>
    </row>
    <row r="181" spans="1:12" ht="14.25" thickBot="1">
      <c r="A181" s="499"/>
      <c r="B181" s="500" t="s">
        <v>334</v>
      </c>
      <c r="C181" s="1171">
        <v>2.5</v>
      </c>
      <c r="D181" s="1171">
        <v>3</v>
      </c>
      <c r="E181" s="1171">
        <v>1</v>
      </c>
      <c r="F181" s="1171">
        <v>2.5</v>
      </c>
      <c r="G181" s="1171">
        <v>2</v>
      </c>
      <c r="H181" s="1171">
        <v>2.8</v>
      </c>
      <c r="I181" s="1171">
        <v>1.5</v>
      </c>
      <c r="J181" s="1172">
        <v>1.5</v>
      </c>
      <c r="K181" s="1173">
        <v>4.9000000000000004</v>
      </c>
      <c r="L181" s="1189">
        <v>12.4</v>
      </c>
    </row>
    <row r="182" spans="1:12">
      <c r="A182" s="482"/>
      <c r="B182" s="482" t="s">
        <v>494</v>
      </c>
      <c r="C182" s="482"/>
      <c r="D182" s="482"/>
      <c r="E182" s="482"/>
      <c r="F182" s="482"/>
      <c r="G182" s="482"/>
      <c r="H182" s="482"/>
      <c r="I182" s="482"/>
      <c r="J182" s="481"/>
      <c r="K182" s="482"/>
    </row>
    <row r="183" spans="1:12">
      <c r="A183" s="482"/>
      <c r="B183" s="482" t="s">
        <v>495</v>
      </c>
      <c r="C183" s="482"/>
      <c r="D183" s="482"/>
      <c r="E183" s="482"/>
      <c r="F183" s="482"/>
      <c r="G183" s="482"/>
      <c r="H183" s="482"/>
      <c r="I183" s="482"/>
      <c r="J183" s="481"/>
      <c r="K183" s="482"/>
    </row>
    <row r="184" spans="1:12">
      <c r="C184" s="464">
        <f t="shared" ref="C184:J184" si="4">C154-C179</f>
        <v>0</v>
      </c>
      <c r="D184" s="464">
        <f t="shared" si="4"/>
        <v>0</v>
      </c>
      <c r="E184" s="464">
        <f t="shared" si="4"/>
        <v>0</v>
      </c>
      <c r="F184" s="464">
        <f t="shared" si="4"/>
        <v>0</v>
      </c>
      <c r="G184" s="464">
        <f t="shared" si="4"/>
        <v>0</v>
      </c>
      <c r="H184" s="464">
        <f t="shared" si="4"/>
        <v>0</v>
      </c>
      <c r="I184" s="464">
        <f t="shared" si="4"/>
        <v>0</v>
      </c>
      <c r="J184" s="464">
        <f t="shared" si="4"/>
        <v>0</v>
      </c>
      <c r="K184" s="464">
        <f>K154-K179</f>
        <v>0</v>
      </c>
      <c r="L184" s="464">
        <f>L154-L179</f>
        <v>0</v>
      </c>
    </row>
  </sheetData>
  <mergeCells count="5">
    <mergeCell ref="A110:B110"/>
    <mergeCell ref="A136:B136"/>
    <mergeCell ref="A4:B4"/>
    <mergeCell ref="A32:B32"/>
    <mergeCell ref="A75:B75"/>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L89"/>
  <sheetViews>
    <sheetView workbookViewId="0">
      <pane xSplit="2" ySplit="6" topLeftCell="C78" activePane="bottomRight" state="frozen"/>
      <selection pane="topRight" activeCell="C1" sqref="C1"/>
      <selection pane="bottomLeft" activeCell="A7" sqref="A7"/>
      <selection pane="bottomRight" activeCell="M9" sqref="M9"/>
    </sheetView>
  </sheetViews>
  <sheetFormatPr defaultColWidth="7" defaultRowHeight="13.5"/>
  <cols>
    <col min="1" max="1" width="2.375" style="532" customWidth="1"/>
    <col min="2" max="2" width="31.5" style="534" customWidth="1"/>
    <col min="3" max="10" width="10.625" style="534" customWidth="1"/>
    <col min="11" max="11" width="10.5" style="534" customWidth="1"/>
    <col min="12" max="12" width="10.625" style="534" customWidth="1"/>
    <col min="13" max="16384" width="7" style="534"/>
  </cols>
  <sheetData>
    <row r="1" spans="1:12" ht="35.25" customHeight="1">
      <c r="B1" s="533" t="s">
        <v>496</v>
      </c>
      <c r="D1" s="534" t="s">
        <v>358</v>
      </c>
    </row>
    <row r="2" spans="1:12" s="532" customFormat="1" ht="24" customHeight="1" thickBot="1">
      <c r="A2" s="1403" t="s">
        <v>291</v>
      </c>
      <c r="B2" s="1403"/>
      <c r="C2" s="524"/>
      <c r="D2" s="524"/>
      <c r="E2" s="524"/>
      <c r="F2" s="536"/>
      <c r="G2" s="536"/>
      <c r="I2" s="537" t="s">
        <v>290</v>
      </c>
      <c r="K2" s="535"/>
    </row>
    <row r="3" spans="1:12" ht="17.25" customHeight="1">
      <c r="A3" s="505"/>
      <c r="B3" s="506"/>
      <c r="C3" s="623"/>
      <c r="D3" s="623"/>
      <c r="E3" s="623"/>
      <c r="F3" s="623"/>
      <c r="G3" s="623"/>
      <c r="H3" s="623"/>
      <c r="I3" s="623"/>
      <c r="J3" s="626"/>
      <c r="K3" s="630"/>
      <c r="L3" s="1250"/>
    </row>
    <row r="4" spans="1:12" ht="17.25" customHeight="1">
      <c r="A4" s="507"/>
      <c r="B4" s="508" t="s">
        <v>292</v>
      </c>
      <c r="C4" s="509"/>
      <c r="D4" s="509"/>
      <c r="E4" s="509"/>
      <c r="F4" s="509"/>
      <c r="G4" s="510"/>
      <c r="H4" s="510"/>
      <c r="I4" s="510"/>
      <c r="J4" s="509"/>
      <c r="K4" s="509"/>
      <c r="L4" s="1190"/>
    </row>
    <row r="5" spans="1:12" ht="17.25" customHeight="1">
      <c r="A5" s="507"/>
      <c r="B5" s="508"/>
      <c r="C5" s="511" t="s">
        <v>690</v>
      </c>
      <c r="D5" s="511" t="s">
        <v>691</v>
      </c>
      <c r="E5" s="511" t="s">
        <v>692</v>
      </c>
      <c r="F5" s="511" t="s">
        <v>693</v>
      </c>
      <c r="G5" s="512" t="s">
        <v>694</v>
      </c>
      <c r="H5" s="512" t="s">
        <v>695</v>
      </c>
      <c r="I5" s="512" t="s">
        <v>696</v>
      </c>
      <c r="J5" s="511" t="s">
        <v>697</v>
      </c>
      <c r="K5" s="511" t="s">
        <v>689</v>
      </c>
      <c r="L5" s="511" t="s">
        <v>812</v>
      </c>
    </row>
    <row r="6" spans="1:12" ht="17.25" customHeight="1">
      <c r="A6" s="513"/>
      <c r="B6" s="514" t="s">
        <v>409</v>
      </c>
      <c r="C6" s="515"/>
      <c r="D6" s="515"/>
      <c r="E6" s="515"/>
      <c r="F6" s="515"/>
      <c r="G6" s="516"/>
      <c r="H6" s="516"/>
      <c r="I6" s="516"/>
      <c r="J6" s="515"/>
      <c r="K6" s="515"/>
      <c r="L6" s="1190"/>
    </row>
    <row r="7" spans="1:12" s="532" customFormat="1" ht="17.25" customHeight="1">
      <c r="A7" s="517">
        <v>1</v>
      </c>
      <c r="B7" s="518" t="s">
        <v>497</v>
      </c>
      <c r="C7" s="1114">
        <v>2174504</v>
      </c>
      <c r="D7" s="1114">
        <v>2172972</v>
      </c>
      <c r="E7" s="1114">
        <v>2309431</v>
      </c>
      <c r="F7" s="1114">
        <v>2386256</v>
      </c>
      <c r="G7" s="1114">
        <v>2399490</v>
      </c>
      <c r="H7" s="1114">
        <v>2462356</v>
      </c>
      <c r="I7" s="1114">
        <v>2557533</v>
      </c>
      <c r="J7" s="1115">
        <v>2551435</v>
      </c>
      <c r="K7" s="1116">
        <v>2594560</v>
      </c>
      <c r="L7" s="1200">
        <v>2664104</v>
      </c>
    </row>
    <row r="8" spans="1:12" s="532" customFormat="1" ht="17.25" customHeight="1">
      <c r="A8" s="517">
        <v>2</v>
      </c>
      <c r="B8" s="518" t="s">
        <v>293</v>
      </c>
      <c r="C8" s="1117">
        <v>2486620</v>
      </c>
      <c r="D8" s="1117">
        <v>2469025</v>
      </c>
      <c r="E8" s="1117">
        <v>2531676</v>
      </c>
      <c r="F8" s="1117">
        <v>2539501</v>
      </c>
      <c r="G8" s="1117">
        <v>2572941</v>
      </c>
      <c r="H8" s="1117">
        <v>2553061</v>
      </c>
      <c r="I8" s="1117">
        <v>2574891</v>
      </c>
      <c r="J8" s="1118">
        <v>2588955</v>
      </c>
      <c r="K8" s="1119">
        <v>2683561</v>
      </c>
      <c r="L8" s="1181">
        <v>2768838</v>
      </c>
    </row>
    <row r="9" spans="1:12" s="532" customFormat="1" ht="17.25" customHeight="1">
      <c r="A9" s="517">
        <v>3</v>
      </c>
      <c r="B9" s="518" t="s">
        <v>498</v>
      </c>
      <c r="C9" s="1117">
        <v>57302</v>
      </c>
      <c r="D9" s="1117">
        <v>15647</v>
      </c>
      <c r="E9" s="1117">
        <v>47758</v>
      </c>
      <c r="F9" s="1117">
        <v>-8776</v>
      </c>
      <c r="G9" s="1117">
        <v>114727</v>
      </c>
      <c r="H9" s="1117">
        <v>-83829</v>
      </c>
      <c r="I9" s="1117">
        <v>59625</v>
      </c>
      <c r="J9" s="1118">
        <v>67469</v>
      </c>
      <c r="K9" s="1119">
        <v>145103</v>
      </c>
      <c r="L9" s="1181">
        <v>-192000</v>
      </c>
    </row>
    <row r="10" spans="1:12" s="532" customFormat="1" ht="17.25" customHeight="1">
      <c r="A10" s="581">
        <v>4</v>
      </c>
      <c r="B10" s="582" t="s">
        <v>294</v>
      </c>
      <c r="C10" s="1138">
        <v>1492629</v>
      </c>
      <c r="D10" s="1138">
        <v>1389978</v>
      </c>
      <c r="E10" s="1138">
        <v>1609960</v>
      </c>
      <c r="F10" s="1138">
        <v>1425211</v>
      </c>
      <c r="G10" s="1138">
        <v>1974433</v>
      </c>
      <c r="H10" s="1138">
        <v>2230971</v>
      </c>
      <c r="I10" s="1138">
        <v>2107790</v>
      </c>
      <c r="J10" s="1139">
        <v>1866997</v>
      </c>
      <c r="K10" s="1140">
        <v>1353491</v>
      </c>
      <c r="L10" s="1215">
        <v>1501002</v>
      </c>
    </row>
    <row r="11" spans="1:12" s="532" customFormat="1" ht="17.25" customHeight="1">
      <c r="A11" s="1404" t="s">
        <v>295</v>
      </c>
      <c r="B11" s="1405"/>
      <c r="C11" s="1122">
        <v>1237815</v>
      </c>
      <c r="D11" s="1122">
        <v>1109572</v>
      </c>
      <c r="E11" s="1122">
        <v>1435473</v>
      </c>
      <c r="F11" s="1122">
        <v>1263190</v>
      </c>
      <c r="G11" s="1122">
        <v>1915709</v>
      </c>
      <c r="H11" s="1122">
        <v>2056437</v>
      </c>
      <c r="I11" s="1122">
        <v>2150057</v>
      </c>
      <c r="J11" s="1123">
        <v>1896946</v>
      </c>
      <c r="K11" s="1124">
        <v>1409593</v>
      </c>
      <c r="L11" s="1216">
        <v>1204268</v>
      </c>
    </row>
    <row r="12" spans="1:12" s="532" customFormat="1" ht="17.25" customHeight="1">
      <c r="A12" s="517">
        <v>5</v>
      </c>
      <c r="B12" s="518" t="s">
        <v>296</v>
      </c>
      <c r="C12" s="1117">
        <v>1154692</v>
      </c>
      <c r="D12" s="1117">
        <v>1012232</v>
      </c>
      <c r="E12" s="1117">
        <v>1345022</v>
      </c>
      <c r="F12" s="1117">
        <v>1177254</v>
      </c>
      <c r="G12" s="1117">
        <v>1836794</v>
      </c>
      <c r="H12" s="1117">
        <v>1978252</v>
      </c>
      <c r="I12" s="1117">
        <v>2086190</v>
      </c>
      <c r="J12" s="1118">
        <v>1808296</v>
      </c>
      <c r="K12" s="1119">
        <v>1318669</v>
      </c>
      <c r="L12" s="1200">
        <v>1103615</v>
      </c>
    </row>
    <row r="13" spans="1:12" s="532" customFormat="1" ht="17.25" customHeight="1">
      <c r="A13" s="517">
        <v>6</v>
      </c>
      <c r="B13" s="518" t="s">
        <v>297</v>
      </c>
      <c r="C13" s="1117">
        <v>83123</v>
      </c>
      <c r="D13" s="1117">
        <v>97340</v>
      </c>
      <c r="E13" s="1117">
        <v>90451</v>
      </c>
      <c r="F13" s="1117">
        <v>85936</v>
      </c>
      <c r="G13" s="1117">
        <v>78915</v>
      </c>
      <c r="H13" s="1117">
        <v>78185</v>
      </c>
      <c r="I13" s="1117">
        <v>63867</v>
      </c>
      <c r="J13" s="1118">
        <v>88650</v>
      </c>
      <c r="K13" s="1119">
        <v>90924</v>
      </c>
      <c r="L13" s="1182">
        <v>100653</v>
      </c>
    </row>
    <row r="14" spans="1:12" s="532" customFormat="1" ht="17.25" customHeight="1" thickBot="1">
      <c r="A14" s="1406" t="s">
        <v>298</v>
      </c>
      <c r="B14" s="1407"/>
      <c r="C14" s="1141">
        <v>1237815</v>
      </c>
      <c r="D14" s="1141">
        <v>1109572</v>
      </c>
      <c r="E14" s="1141">
        <v>1435473</v>
      </c>
      <c r="F14" s="1141">
        <v>1263190</v>
      </c>
      <c r="G14" s="1141">
        <v>1915709</v>
      </c>
      <c r="H14" s="1141">
        <v>2056437</v>
      </c>
      <c r="I14" s="1141">
        <v>2150057</v>
      </c>
      <c r="J14" s="1142">
        <v>1896946</v>
      </c>
      <c r="K14" s="1143">
        <v>1409593</v>
      </c>
      <c r="L14" s="1215">
        <v>1204268</v>
      </c>
    </row>
    <row r="15" spans="1:12" s="532" customFormat="1" ht="15" customHeight="1">
      <c r="A15" s="524"/>
      <c r="B15" s="525" t="s">
        <v>299</v>
      </c>
      <c r="C15" s="524"/>
      <c r="D15" s="524"/>
      <c r="E15" s="524"/>
      <c r="F15" s="524"/>
      <c r="G15" s="524"/>
      <c r="H15" s="524"/>
      <c r="I15" s="524"/>
      <c r="J15" s="524"/>
      <c r="K15" s="524"/>
    </row>
    <row r="16" spans="1:12" s="532" customFormat="1" ht="15" customHeight="1">
      <c r="A16" s="524"/>
      <c r="B16" s="524"/>
      <c r="C16" s="520">
        <f t="shared" ref="C16:J16" si="0">C11-C14</f>
        <v>0</v>
      </c>
      <c r="D16" s="520">
        <f t="shared" si="0"/>
        <v>0</v>
      </c>
      <c r="E16" s="520">
        <f t="shared" si="0"/>
        <v>0</v>
      </c>
      <c r="F16" s="520">
        <f t="shared" si="0"/>
        <v>0</v>
      </c>
      <c r="G16" s="520">
        <f t="shared" si="0"/>
        <v>0</v>
      </c>
      <c r="H16" s="520">
        <f t="shared" si="0"/>
        <v>0</v>
      </c>
      <c r="I16" s="520">
        <f t="shared" si="0"/>
        <v>0</v>
      </c>
      <c r="J16" s="520">
        <f t="shared" si="0"/>
        <v>0</v>
      </c>
      <c r="K16" s="520">
        <f>K11-K14</f>
        <v>0</v>
      </c>
      <c r="L16" s="520">
        <f>L11-L14</f>
        <v>0</v>
      </c>
    </row>
    <row r="17" spans="1:12" s="532" customFormat="1" ht="24" customHeight="1" thickBot="1">
      <c r="A17" s="1403" t="s">
        <v>300</v>
      </c>
      <c r="B17" s="1403"/>
      <c r="C17" s="524"/>
      <c r="D17" s="524"/>
      <c r="E17" s="524"/>
      <c r="F17" s="536"/>
      <c r="G17" s="536"/>
      <c r="I17" s="537" t="s">
        <v>290</v>
      </c>
      <c r="K17" s="535"/>
    </row>
    <row r="18" spans="1:12" s="532" customFormat="1" ht="17.25" customHeight="1">
      <c r="A18" s="505"/>
      <c r="B18" s="526"/>
      <c r="C18" s="624"/>
      <c r="D18" s="624"/>
      <c r="E18" s="624"/>
      <c r="F18" s="624"/>
      <c r="G18" s="624"/>
      <c r="H18" s="624"/>
      <c r="I18" s="624"/>
      <c r="J18" s="691"/>
      <c r="K18" s="692"/>
      <c r="L18" s="1197"/>
    </row>
    <row r="19" spans="1:12" s="532" customFormat="1" ht="17.25" customHeight="1">
      <c r="A19" s="507"/>
      <c r="B19" s="527" t="s">
        <v>292</v>
      </c>
      <c r="C19" s="509"/>
      <c r="D19" s="509"/>
      <c r="E19" s="509"/>
      <c r="F19" s="509"/>
      <c r="G19" s="510"/>
      <c r="H19" s="510"/>
      <c r="I19" s="510"/>
      <c r="J19" s="509"/>
      <c r="K19" s="509"/>
      <c r="L19" s="1191"/>
    </row>
    <row r="20" spans="1:12" s="532" customFormat="1" ht="17.25" customHeight="1">
      <c r="A20" s="507"/>
      <c r="B20" s="527"/>
      <c r="C20" s="511" t="s">
        <v>690</v>
      </c>
      <c r="D20" s="511" t="s">
        <v>691</v>
      </c>
      <c r="E20" s="511" t="s">
        <v>692</v>
      </c>
      <c r="F20" s="511" t="s">
        <v>693</v>
      </c>
      <c r="G20" s="512" t="s">
        <v>694</v>
      </c>
      <c r="H20" s="512" t="s">
        <v>695</v>
      </c>
      <c r="I20" s="512" t="s">
        <v>696</v>
      </c>
      <c r="J20" s="511" t="s">
        <v>697</v>
      </c>
      <c r="K20" s="511" t="s">
        <v>689</v>
      </c>
      <c r="L20" s="511" t="s">
        <v>812</v>
      </c>
    </row>
    <row r="21" spans="1:12" s="532" customFormat="1" ht="17.25" customHeight="1">
      <c r="A21" s="513"/>
      <c r="B21" s="528" t="s">
        <v>409</v>
      </c>
      <c r="C21" s="515"/>
      <c r="D21" s="515"/>
      <c r="E21" s="515"/>
      <c r="F21" s="515"/>
      <c r="G21" s="516"/>
      <c r="H21" s="516"/>
      <c r="I21" s="516"/>
      <c r="J21" s="515"/>
      <c r="K21" s="515"/>
      <c r="L21" s="1191"/>
    </row>
    <row r="22" spans="1:12" s="532" customFormat="1" ht="17.25" customHeight="1">
      <c r="A22" s="517">
        <v>1</v>
      </c>
      <c r="B22" s="518" t="s">
        <v>497</v>
      </c>
      <c r="C22" s="1127">
        <v>27531</v>
      </c>
      <c r="D22" s="1127">
        <v>26615</v>
      </c>
      <c r="E22" s="1127">
        <v>27985</v>
      </c>
      <c r="F22" s="1127">
        <v>30133</v>
      </c>
      <c r="G22" s="1127">
        <v>30372</v>
      </c>
      <c r="H22" s="1127">
        <v>31033</v>
      </c>
      <c r="I22" s="1127">
        <v>31768</v>
      </c>
      <c r="J22" s="1128">
        <v>31462</v>
      </c>
      <c r="K22" s="1129">
        <v>31629</v>
      </c>
      <c r="L22" s="1199">
        <v>29813</v>
      </c>
    </row>
    <row r="23" spans="1:12" s="532" customFormat="1" ht="17.25" customHeight="1">
      <c r="A23" s="517">
        <v>2</v>
      </c>
      <c r="B23" s="518" t="s">
        <v>293</v>
      </c>
      <c r="C23" s="538">
        <v>71060</v>
      </c>
      <c r="D23" s="538">
        <v>71503</v>
      </c>
      <c r="E23" s="538">
        <v>71091</v>
      </c>
      <c r="F23" s="538">
        <v>72761</v>
      </c>
      <c r="G23" s="538">
        <v>75778</v>
      </c>
      <c r="H23" s="538">
        <v>74727</v>
      </c>
      <c r="I23" s="538">
        <v>74524</v>
      </c>
      <c r="J23" s="1130">
        <v>73322</v>
      </c>
      <c r="K23" s="1131">
        <v>78872</v>
      </c>
      <c r="L23" s="1192">
        <v>78493</v>
      </c>
    </row>
    <row r="24" spans="1:12" s="532" customFormat="1" ht="17.25" customHeight="1">
      <c r="A24" s="581">
        <v>3</v>
      </c>
      <c r="B24" s="582" t="s">
        <v>301</v>
      </c>
      <c r="C24" s="1144">
        <v>240228</v>
      </c>
      <c r="D24" s="1144">
        <v>234408</v>
      </c>
      <c r="E24" s="1144">
        <v>262376</v>
      </c>
      <c r="F24" s="1144">
        <v>186598</v>
      </c>
      <c r="G24" s="1144">
        <v>201991</v>
      </c>
      <c r="H24" s="1144">
        <v>174209</v>
      </c>
      <c r="I24" s="1144">
        <v>226284</v>
      </c>
      <c r="J24" s="1145">
        <v>198720</v>
      </c>
      <c r="K24" s="1146">
        <v>324032</v>
      </c>
      <c r="L24" s="1217">
        <v>376848</v>
      </c>
    </row>
    <row r="25" spans="1:12" s="532" customFormat="1" ht="17.25" customHeight="1">
      <c r="A25" s="1404" t="s">
        <v>295</v>
      </c>
      <c r="B25" s="1405"/>
      <c r="C25" s="1132">
        <v>196699</v>
      </c>
      <c r="D25" s="1132">
        <v>189520</v>
      </c>
      <c r="E25" s="1132">
        <v>219270</v>
      </c>
      <c r="F25" s="1132">
        <v>143970</v>
      </c>
      <c r="G25" s="1132">
        <v>156585</v>
      </c>
      <c r="H25" s="1132">
        <v>130515</v>
      </c>
      <c r="I25" s="1132">
        <v>183528</v>
      </c>
      <c r="J25" s="1133">
        <v>156860</v>
      </c>
      <c r="K25" s="1134">
        <v>276789</v>
      </c>
      <c r="L25" s="1218">
        <v>328168</v>
      </c>
    </row>
    <row r="26" spans="1:12" s="532" customFormat="1" ht="17.25" customHeight="1">
      <c r="A26" s="579">
        <v>4</v>
      </c>
      <c r="B26" s="580" t="s">
        <v>296</v>
      </c>
      <c r="C26" s="1147">
        <v>196699</v>
      </c>
      <c r="D26" s="1147">
        <v>189520</v>
      </c>
      <c r="E26" s="1147">
        <v>219270</v>
      </c>
      <c r="F26" s="1147">
        <v>143970</v>
      </c>
      <c r="G26" s="1147">
        <v>156585</v>
      </c>
      <c r="H26" s="1147">
        <v>130515</v>
      </c>
      <c r="I26" s="1147">
        <v>183528</v>
      </c>
      <c r="J26" s="1148">
        <v>156860</v>
      </c>
      <c r="K26" s="1149">
        <v>276789</v>
      </c>
      <c r="L26" s="1219">
        <v>328168</v>
      </c>
    </row>
    <row r="27" spans="1:12" s="532" customFormat="1" ht="17.25" customHeight="1" thickBot="1">
      <c r="A27" s="1406" t="s">
        <v>298</v>
      </c>
      <c r="B27" s="1407"/>
      <c r="C27" s="1135">
        <v>196699</v>
      </c>
      <c r="D27" s="1135">
        <v>189520</v>
      </c>
      <c r="E27" s="1135">
        <v>219270</v>
      </c>
      <c r="F27" s="1135">
        <v>143970</v>
      </c>
      <c r="G27" s="1135">
        <v>156585</v>
      </c>
      <c r="H27" s="1135">
        <v>130515</v>
      </c>
      <c r="I27" s="1135">
        <v>183528</v>
      </c>
      <c r="J27" s="1136">
        <v>156860</v>
      </c>
      <c r="K27" s="1137">
        <v>276789</v>
      </c>
      <c r="L27" s="1217">
        <v>328168</v>
      </c>
    </row>
    <row r="28" spans="1:12" s="532" customFormat="1" ht="17.25" customHeight="1">
      <c r="A28" s="524"/>
      <c r="B28" s="525" t="s">
        <v>302</v>
      </c>
      <c r="C28" s="524"/>
      <c r="D28" s="524"/>
      <c r="E28" s="524"/>
      <c r="F28" s="524"/>
      <c r="G28" s="524"/>
      <c r="H28" s="524"/>
      <c r="I28" s="524"/>
      <c r="J28" s="524"/>
      <c r="K28" s="524"/>
    </row>
    <row r="29" spans="1:12" s="532" customFormat="1" ht="15" customHeight="1">
      <c r="A29" s="524"/>
      <c r="B29" s="524"/>
      <c r="C29" s="538">
        <f t="shared" ref="C29:J29" si="1">C25-C27</f>
        <v>0</v>
      </c>
      <c r="D29" s="538">
        <f t="shared" si="1"/>
        <v>0</v>
      </c>
      <c r="E29" s="538">
        <f t="shared" si="1"/>
        <v>0</v>
      </c>
      <c r="F29" s="538">
        <f t="shared" si="1"/>
        <v>0</v>
      </c>
      <c r="G29" s="538">
        <f t="shared" si="1"/>
        <v>0</v>
      </c>
      <c r="H29" s="538">
        <f t="shared" si="1"/>
        <v>0</v>
      </c>
      <c r="I29" s="538">
        <f t="shared" si="1"/>
        <v>0</v>
      </c>
      <c r="J29" s="538">
        <f t="shared" si="1"/>
        <v>0</v>
      </c>
      <c r="K29" s="538">
        <f>K25-K27</f>
        <v>0</v>
      </c>
      <c r="L29" s="538">
        <f>L25-L27</f>
        <v>0</v>
      </c>
    </row>
    <row r="30" spans="1:12" s="532" customFormat="1" ht="24" customHeight="1" thickBot="1">
      <c r="A30" s="1403" t="s">
        <v>698</v>
      </c>
      <c r="B30" s="1403"/>
      <c r="C30" s="524"/>
      <c r="D30" s="524"/>
      <c r="E30" s="524"/>
      <c r="F30" s="536"/>
      <c r="G30" s="536"/>
      <c r="I30" s="537" t="s">
        <v>290</v>
      </c>
      <c r="K30" s="535"/>
    </row>
    <row r="31" spans="1:12" s="532" customFormat="1" ht="17.25" customHeight="1">
      <c r="A31" s="505"/>
      <c r="B31" s="526"/>
      <c r="C31" s="624"/>
      <c r="D31" s="624"/>
      <c r="E31" s="624"/>
      <c r="F31" s="624"/>
      <c r="G31" s="624"/>
      <c r="H31" s="624"/>
      <c r="I31" s="624"/>
      <c r="J31" s="691"/>
      <c r="K31" s="692"/>
      <c r="L31" s="1197"/>
    </row>
    <row r="32" spans="1:12" s="532" customFormat="1" ht="17.25" customHeight="1">
      <c r="A32" s="507"/>
      <c r="B32" s="527" t="s">
        <v>292</v>
      </c>
      <c r="C32" s="509"/>
      <c r="D32" s="509"/>
      <c r="E32" s="509"/>
      <c r="F32" s="509"/>
      <c r="G32" s="510"/>
      <c r="H32" s="510"/>
      <c r="I32" s="510"/>
      <c r="J32" s="509"/>
      <c r="K32" s="509"/>
      <c r="L32" s="1191"/>
    </row>
    <row r="33" spans="1:12" s="532" customFormat="1" ht="17.25" customHeight="1">
      <c r="A33" s="507"/>
      <c r="B33" s="527"/>
      <c r="C33" s="511" t="s">
        <v>690</v>
      </c>
      <c r="D33" s="511" t="s">
        <v>691</v>
      </c>
      <c r="E33" s="511" t="s">
        <v>692</v>
      </c>
      <c r="F33" s="511" t="s">
        <v>693</v>
      </c>
      <c r="G33" s="512" t="s">
        <v>694</v>
      </c>
      <c r="H33" s="512" t="s">
        <v>695</v>
      </c>
      <c r="I33" s="512" t="s">
        <v>696</v>
      </c>
      <c r="J33" s="511" t="s">
        <v>697</v>
      </c>
      <c r="K33" s="511" t="s">
        <v>689</v>
      </c>
      <c r="L33" s="511" t="s">
        <v>812</v>
      </c>
    </row>
    <row r="34" spans="1:12" s="532" customFormat="1" ht="17.25" customHeight="1">
      <c r="A34" s="513"/>
      <c r="B34" s="528" t="s">
        <v>409</v>
      </c>
      <c r="C34" s="515"/>
      <c r="D34" s="515"/>
      <c r="E34" s="515"/>
      <c r="F34" s="515"/>
      <c r="G34" s="516"/>
      <c r="H34" s="516"/>
      <c r="I34" s="516"/>
      <c r="J34" s="515"/>
      <c r="K34" s="515"/>
      <c r="L34" s="1191"/>
    </row>
    <row r="35" spans="1:12" s="532" customFormat="1" ht="17.25" customHeight="1">
      <c r="A35" s="517">
        <v>1</v>
      </c>
      <c r="B35" s="518" t="s">
        <v>497</v>
      </c>
      <c r="C35" s="519">
        <v>513985</v>
      </c>
      <c r="D35" s="519">
        <v>496505</v>
      </c>
      <c r="E35" s="519">
        <v>584407</v>
      </c>
      <c r="F35" s="519">
        <v>550005</v>
      </c>
      <c r="G35" s="519">
        <v>588472</v>
      </c>
      <c r="H35" s="519">
        <v>596982</v>
      </c>
      <c r="I35" s="519">
        <v>560780</v>
      </c>
      <c r="J35" s="627">
        <v>535012</v>
      </c>
      <c r="K35" s="631">
        <v>619129</v>
      </c>
      <c r="L35" s="1198">
        <v>696657</v>
      </c>
    </row>
    <row r="36" spans="1:12" s="532" customFormat="1" ht="17.25" customHeight="1">
      <c r="A36" s="517">
        <v>2</v>
      </c>
      <c r="B36" s="518" t="s">
        <v>293</v>
      </c>
      <c r="C36" s="520">
        <v>377565</v>
      </c>
      <c r="D36" s="520">
        <v>367366</v>
      </c>
      <c r="E36" s="520">
        <v>365474</v>
      </c>
      <c r="F36" s="520">
        <v>378771</v>
      </c>
      <c r="G36" s="520">
        <v>379907</v>
      </c>
      <c r="H36" s="520">
        <v>379697</v>
      </c>
      <c r="I36" s="520">
        <v>383842</v>
      </c>
      <c r="J36" s="628">
        <v>390015</v>
      </c>
      <c r="K36" s="632">
        <v>398773</v>
      </c>
      <c r="L36" s="1193">
        <v>398361</v>
      </c>
    </row>
    <row r="37" spans="1:12" s="532" customFormat="1" ht="17.25" customHeight="1">
      <c r="A37" s="517">
        <v>3</v>
      </c>
      <c r="B37" s="518" t="s">
        <v>303</v>
      </c>
      <c r="C37" s="520">
        <v>60162</v>
      </c>
      <c r="D37" s="520">
        <v>35265</v>
      </c>
      <c r="E37" s="520">
        <v>53800</v>
      </c>
      <c r="F37" s="520">
        <v>47420</v>
      </c>
      <c r="G37" s="520">
        <v>20704</v>
      </c>
      <c r="H37" s="520">
        <v>12451</v>
      </c>
      <c r="I37" s="520">
        <v>41253</v>
      </c>
      <c r="J37" s="628">
        <v>25535</v>
      </c>
      <c r="K37" s="632">
        <v>19454</v>
      </c>
      <c r="L37" s="1193">
        <v>18019</v>
      </c>
    </row>
    <row r="38" spans="1:12" s="532" customFormat="1" ht="17.25" customHeight="1">
      <c r="A38" s="581">
        <v>4</v>
      </c>
      <c r="B38" s="582" t="s">
        <v>304</v>
      </c>
      <c r="C38" s="583">
        <v>-86009</v>
      </c>
      <c r="D38" s="583">
        <v>-34068</v>
      </c>
      <c r="E38" s="583">
        <v>-35320</v>
      </c>
      <c r="F38" s="583">
        <v>22024</v>
      </c>
      <c r="G38" s="583">
        <v>80321</v>
      </c>
      <c r="H38" s="583">
        <v>24063</v>
      </c>
      <c r="I38" s="583">
        <v>67139</v>
      </c>
      <c r="J38" s="693">
        <v>151551</v>
      </c>
      <c r="K38" s="696">
        <v>56389</v>
      </c>
      <c r="L38" s="1251">
        <v>-173553</v>
      </c>
    </row>
    <row r="39" spans="1:12" s="532" customFormat="1" ht="17.25" customHeight="1">
      <c r="A39" s="1408" t="s">
        <v>295</v>
      </c>
      <c r="B39" s="1409"/>
      <c r="C39" s="522">
        <v>110573</v>
      </c>
      <c r="D39" s="522">
        <v>130336</v>
      </c>
      <c r="E39" s="522">
        <v>237413</v>
      </c>
      <c r="F39" s="522">
        <v>240678</v>
      </c>
      <c r="G39" s="522">
        <v>309590</v>
      </c>
      <c r="H39" s="522">
        <v>253799</v>
      </c>
      <c r="I39" s="522">
        <v>285330</v>
      </c>
      <c r="J39" s="694">
        <v>322083</v>
      </c>
      <c r="K39" s="697">
        <v>296199</v>
      </c>
      <c r="L39" s="1193">
        <v>142762</v>
      </c>
    </row>
    <row r="40" spans="1:12" s="532" customFormat="1" ht="17.25" customHeight="1">
      <c r="A40" s="517">
        <v>5</v>
      </c>
      <c r="B40" s="518" t="s">
        <v>305</v>
      </c>
      <c r="C40" s="520">
        <v>52851</v>
      </c>
      <c r="D40" s="520">
        <v>67110</v>
      </c>
      <c r="E40" s="520">
        <v>82394</v>
      </c>
      <c r="F40" s="520">
        <v>152960</v>
      </c>
      <c r="G40" s="520">
        <v>198104</v>
      </c>
      <c r="H40" s="520">
        <v>163098</v>
      </c>
      <c r="I40" s="520">
        <v>146417</v>
      </c>
      <c r="J40" s="628">
        <v>219548</v>
      </c>
      <c r="K40" s="632">
        <v>207566</v>
      </c>
      <c r="L40" s="1198">
        <v>18512</v>
      </c>
    </row>
    <row r="41" spans="1:12" s="532" customFormat="1" ht="17.25" customHeight="1">
      <c r="A41" s="517">
        <v>6</v>
      </c>
      <c r="B41" s="518" t="s">
        <v>306</v>
      </c>
      <c r="C41" s="520">
        <v>57722</v>
      </c>
      <c r="D41" s="520">
        <v>63226</v>
      </c>
      <c r="E41" s="520">
        <v>155019</v>
      </c>
      <c r="F41" s="520">
        <v>87718</v>
      </c>
      <c r="G41" s="520">
        <v>111486</v>
      </c>
      <c r="H41" s="520">
        <v>90701</v>
      </c>
      <c r="I41" s="520">
        <v>138913</v>
      </c>
      <c r="J41" s="628">
        <v>102535</v>
      </c>
      <c r="K41" s="632">
        <v>88633</v>
      </c>
      <c r="L41" s="1194">
        <v>124250</v>
      </c>
    </row>
    <row r="42" spans="1:12" s="532" customFormat="1" ht="17.25" customHeight="1" thickBot="1">
      <c r="A42" s="1410" t="s">
        <v>298</v>
      </c>
      <c r="B42" s="1411"/>
      <c r="C42" s="523">
        <v>110573</v>
      </c>
      <c r="D42" s="523">
        <v>130336</v>
      </c>
      <c r="E42" s="523">
        <v>237413</v>
      </c>
      <c r="F42" s="523">
        <v>240678</v>
      </c>
      <c r="G42" s="523">
        <v>309590</v>
      </c>
      <c r="H42" s="523">
        <v>253799</v>
      </c>
      <c r="I42" s="523">
        <v>285330</v>
      </c>
      <c r="J42" s="695">
        <v>322083</v>
      </c>
      <c r="K42" s="698">
        <v>296199</v>
      </c>
      <c r="L42" s="1194">
        <v>142762</v>
      </c>
    </row>
    <row r="43" spans="1:12" s="532" customFormat="1" ht="17.25" customHeight="1">
      <c r="A43" s="524"/>
      <c r="B43" s="525" t="s">
        <v>499</v>
      </c>
      <c r="C43" s="524"/>
      <c r="D43" s="524"/>
      <c r="E43" s="524"/>
      <c r="F43" s="524"/>
      <c r="G43" s="524"/>
      <c r="H43" s="524"/>
      <c r="I43" s="524"/>
      <c r="J43" s="524"/>
      <c r="K43" s="524"/>
    </row>
    <row r="44" spans="1:12" s="532" customFormat="1" ht="15" customHeight="1">
      <c r="A44" s="524"/>
      <c r="B44" s="524"/>
      <c r="C44" s="520">
        <f t="shared" ref="C44:J44" si="2">C39-C42</f>
        <v>0</v>
      </c>
      <c r="D44" s="520">
        <f t="shared" si="2"/>
        <v>0</v>
      </c>
      <c r="E44" s="520">
        <f t="shared" si="2"/>
        <v>0</v>
      </c>
      <c r="F44" s="520">
        <f t="shared" si="2"/>
        <v>0</v>
      </c>
      <c r="G44" s="520">
        <f t="shared" si="2"/>
        <v>0</v>
      </c>
      <c r="H44" s="520">
        <f t="shared" si="2"/>
        <v>0</v>
      </c>
      <c r="I44" s="520">
        <f t="shared" si="2"/>
        <v>0</v>
      </c>
      <c r="J44" s="520">
        <f t="shared" si="2"/>
        <v>0</v>
      </c>
      <c r="K44" s="520">
        <f>K39-K42</f>
        <v>0</v>
      </c>
      <c r="L44" s="520">
        <f>L39-L42</f>
        <v>0</v>
      </c>
    </row>
    <row r="45" spans="1:12" s="532" customFormat="1" ht="24" customHeight="1" thickBot="1">
      <c r="A45" s="1403" t="s">
        <v>500</v>
      </c>
      <c r="B45" s="1403"/>
      <c r="C45" s="524"/>
      <c r="D45" s="524"/>
      <c r="E45" s="524"/>
      <c r="F45" s="536"/>
      <c r="G45" s="536"/>
      <c r="I45" s="537" t="s">
        <v>290</v>
      </c>
      <c r="K45" s="535"/>
    </row>
    <row r="46" spans="1:12" s="532" customFormat="1" ht="17.25" customHeight="1">
      <c r="A46" s="505"/>
      <c r="B46" s="526"/>
      <c r="C46" s="624"/>
      <c r="D46" s="624"/>
      <c r="E46" s="624"/>
      <c r="F46" s="624"/>
      <c r="G46" s="624"/>
      <c r="H46" s="624"/>
      <c r="I46" s="624"/>
      <c r="J46" s="691"/>
      <c r="K46" s="692"/>
      <c r="L46" s="1197"/>
    </row>
    <row r="47" spans="1:12" s="532" customFormat="1" ht="17.25" customHeight="1">
      <c r="A47" s="507"/>
      <c r="B47" s="527" t="s">
        <v>292</v>
      </c>
      <c r="C47" s="509"/>
      <c r="D47" s="509"/>
      <c r="E47" s="509"/>
      <c r="F47" s="509"/>
      <c r="G47" s="510"/>
      <c r="H47" s="510"/>
      <c r="I47" s="510"/>
      <c r="J47" s="509"/>
      <c r="K47" s="509"/>
      <c r="L47" s="1191"/>
    </row>
    <row r="48" spans="1:12" s="532" customFormat="1" ht="17.25" customHeight="1">
      <c r="A48" s="507"/>
      <c r="B48" s="527"/>
      <c r="C48" s="511" t="s">
        <v>690</v>
      </c>
      <c r="D48" s="511" t="s">
        <v>691</v>
      </c>
      <c r="E48" s="511" t="s">
        <v>692</v>
      </c>
      <c r="F48" s="511" t="s">
        <v>693</v>
      </c>
      <c r="G48" s="512" t="s">
        <v>694</v>
      </c>
      <c r="H48" s="512" t="s">
        <v>695</v>
      </c>
      <c r="I48" s="512" t="s">
        <v>696</v>
      </c>
      <c r="J48" s="511" t="s">
        <v>697</v>
      </c>
      <c r="K48" s="511" t="s">
        <v>689</v>
      </c>
      <c r="L48" s="511" t="s">
        <v>812</v>
      </c>
    </row>
    <row r="49" spans="1:12" s="532" customFormat="1" ht="17.25" customHeight="1">
      <c r="A49" s="513"/>
      <c r="B49" s="528" t="s">
        <v>409</v>
      </c>
      <c r="C49" s="515"/>
      <c r="D49" s="515"/>
      <c r="E49" s="515"/>
      <c r="F49" s="515"/>
      <c r="G49" s="516"/>
      <c r="H49" s="516"/>
      <c r="I49" s="516"/>
      <c r="J49" s="515"/>
      <c r="K49" s="515"/>
      <c r="L49" s="1195"/>
    </row>
    <row r="50" spans="1:12" s="532" customFormat="1" ht="17.25" customHeight="1">
      <c r="A50" s="517">
        <v>1</v>
      </c>
      <c r="B50" s="518" t="s">
        <v>497</v>
      </c>
      <c r="C50" s="519">
        <v>1894073</v>
      </c>
      <c r="D50" s="519">
        <v>1864713</v>
      </c>
      <c r="E50" s="519">
        <v>1975855</v>
      </c>
      <c r="F50" s="519">
        <v>1999087</v>
      </c>
      <c r="G50" s="519">
        <v>2008052</v>
      </c>
      <c r="H50" s="519">
        <v>2026222</v>
      </c>
      <c r="I50" s="519">
        <v>2018524</v>
      </c>
      <c r="J50" s="627">
        <v>1976442</v>
      </c>
      <c r="K50" s="631">
        <v>2029043</v>
      </c>
      <c r="L50" s="1193">
        <v>1751742</v>
      </c>
    </row>
    <row r="51" spans="1:12" s="532" customFormat="1" ht="17.25" customHeight="1">
      <c r="A51" s="517">
        <v>2</v>
      </c>
      <c r="B51" s="518" t="s">
        <v>293</v>
      </c>
      <c r="C51" s="520">
        <v>2149279</v>
      </c>
      <c r="D51" s="520">
        <v>2110418</v>
      </c>
      <c r="E51" s="520">
        <v>2153185</v>
      </c>
      <c r="F51" s="520">
        <v>2162220</v>
      </c>
      <c r="G51" s="520">
        <v>2190490</v>
      </c>
      <c r="H51" s="520">
        <v>2148990</v>
      </c>
      <c r="I51" s="520">
        <v>2131258</v>
      </c>
      <c r="J51" s="628">
        <v>2101055</v>
      </c>
      <c r="K51" s="632">
        <v>2148127</v>
      </c>
      <c r="L51" s="1193">
        <v>2115363</v>
      </c>
    </row>
    <row r="52" spans="1:12" s="532" customFormat="1" ht="17.25" customHeight="1">
      <c r="A52" s="517">
        <v>3</v>
      </c>
      <c r="B52" s="518" t="s">
        <v>498</v>
      </c>
      <c r="C52" s="520">
        <v>11245</v>
      </c>
      <c r="D52" s="520">
        <v>3027</v>
      </c>
      <c r="E52" s="520">
        <v>5638</v>
      </c>
      <c r="F52" s="520">
        <v>-5591</v>
      </c>
      <c r="G52" s="520">
        <v>25055</v>
      </c>
      <c r="H52" s="520">
        <v>-11391</v>
      </c>
      <c r="I52" s="520">
        <v>8552</v>
      </c>
      <c r="J52" s="628">
        <v>15027</v>
      </c>
      <c r="K52" s="632">
        <v>20447</v>
      </c>
      <c r="L52" s="1193">
        <v>-26196</v>
      </c>
    </row>
    <row r="53" spans="1:12" s="532" customFormat="1" ht="17.25" customHeight="1">
      <c r="A53" s="581">
        <v>4</v>
      </c>
      <c r="B53" s="582" t="s">
        <v>301</v>
      </c>
      <c r="C53" s="583">
        <v>507194</v>
      </c>
      <c r="D53" s="583">
        <v>560975</v>
      </c>
      <c r="E53" s="583">
        <v>235862</v>
      </c>
      <c r="F53" s="583">
        <v>428272</v>
      </c>
      <c r="G53" s="583">
        <v>327096</v>
      </c>
      <c r="H53" s="583">
        <v>412334</v>
      </c>
      <c r="I53" s="583">
        <v>187757</v>
      </c>
      <c r="J53" s="693">
        <v>201717</v>
      </c>
      <c r="K53" s="696">
        <v>692104</v>
      </c>
      <c r="L53" s="1221">
        <v>2033126</v>
      </c>
    </row>
    <row r="54" spans="1:12" s="532" customFormat="1" ht="17.25" customHeight="1">
      <c r="A54" s="1408" t="s">
        <v>295</v>
      </c>
      <c r="B54" s="1409"/>
      <c r="C54" s="522">
        <v>263233</v>
      </c>
      <c r="D54" s="522">
        <v>318297</v>
      </c>
      <c r="E54" s="522">
        <v>64170</v>
      </c>
      <c r="F54" s="522">
        <v>259548</v>
      </c>
      <c r="G54" s="522">
        <v>169713</v>
      </c>
      <c r="H54" s="522">
        <v>278175</v>
      </c>
      <c r="I54" s="522">
        <v>83575</v>
      </c>
      <c r="J54" s="694">
        <v>92131</v>
      </c>
      <c r="K54" s="697">
        <v>593467</v>
      </c>
      <c r="L54" s="1193">
        <v>1643309</v>
      </c>
    </row>
    <row r="55" spans="1:12" s="532" customFormat="1" ht="17.25" customHeight="1">
      <c r="A55" s="517">
        <v>5</v>
      </c>
      <c r="B55" s="518" t="s">
        <v>501</v>
      </c>
      <c r="C55" s="520">
        <v>312318</v>
      </c>
      <c r="D55" s="520">
        <v>385371</v>
      </c>
      <c r="E55" s="520">
        <v>135350</v>
      </c>
      <c r="F55" s="520">
        <v>326642</v>
      </c>
      <c r="G55" s="520">
        <v>264208</v>
      </c>
      <c r="H55" s="520">
        <v>366387</v>
      </c>
      <c r="I55" s="520">
        <v>194851</v>
      </c>
      <c r="J55" s="628">
        <v>193651</v>
      </c>
      <c r="K55" s="632">
        <v>665898</v>
      </c>
      <c r="L55" s="1198">
        <v>1744390</v>
      </c>
    </row>
    <row r="56" spans="1:12" s="532" customFormat="1" ht="17.25" customHeight="1">
      <c r="A56" s="517">
        <v>6</v>
      </c>
      <c r="B56" s="518" t="s">
        <v>306</v>
      </c>
      <c r="C56" s="520">
        <v>-49085</v>
      </c>
      <c r="D56" s="520">
        <v>-67074</v>
      </c>
      <c r="E56" s="520">
        <v>-71180</v>
      </c>
      <c r="F56" s="520">
        <v>-67094</v>
      </c>
      <c r="G56" s="520">
        <v>-94495</v>
      </c>
      <c r="H56" s="520">
        <v>-88212</v>
      </c>
      <c r="I56" s="520">
        <v>-111276</v>
      </c>
      <c r="J56" s="628">
        <v>-101520</v>
      </c>
      <c r="K56" s="632">
        <v>-72431</v>
      </c>
      <c r="L56" s="1194">
        <v>-101081</v>
      </c>
    </row>
    <row r="57" spans="1:12" s="532" customFormat="1" ht="17.25" customHeight="1" thickBot="1">
      <c r="A57" s="1410" t="s">
        <v>298</v>
      </c>
      <c r="B57" s="1411"/>
      <c r="C57" s="523">
        <v>263233</v>
      </c>
      <c r="D57" s="523">
        <v>318297</v>
      </c>
      <c r="E57" s="523">
        <v>64170</v>
      </c>
      <c r="F57" s="523">
        <v>259548</v>
      </c>
      <c r="G57" s="523">
        <v>169713</v>
      </c>
      <c r="H57" s="523">
        <v>278175</v>
      </c>
      <c r="I57" s="523">
        <v>83575</v>
      </c>
      <c r="J57" s="695">
        <v>92131</v>
      </c>
      <c r="K57" s="698">
        <v>593467</v>
      </c>
      <c r="L57" s="1194">
        <v>1643309</v>
      </c>
    </row>
    <row r="58" spans="1:12" s="532" customFormat="1" ht="17.25" customHeight="1">
      <c r="A58" s="524"/>
      <c r="B58" s="525" t="s">
        <v>307</v>
      </c>
      <c r="C58" s="524"/>
      <c r="D58" s="524"/>
      <c r="E58" s="524"/>
      <c r="F58" s="524"/>
      <c r="G58" s="524"/>
      <c r="H58" s="524"/>
      <c r="I58" s="524"/>
      <c r="J58" s="524"/>
      <c r="K58" s="524"/>
    </row>
    <row r="59" spans="1:12" s="532" customFormat="1" ht="15" customHeight="1">
      <c r="A59" s="524"/>
      <c r="B59" s="524"/>
      <c r="C59" s="520">
        <f t="shared" ref="C59:J59" si="3">C54-C57</f>
        <v>0</v>
      </c>
      <c r="D59" s="520">
        <f t="shared" si="3"/>
        <v>0</v>
      </c>
      <c r="E59" s="520">
        <f t="shared" si="3"/>
        <v>0</v>
      </c>
      <c r="F59" s="520">
        <f t="shared" si="3"/>
        <v>0</v>
      </c>
      <c r="G59" s="520">
        <f t="shared" si="3"/>
        <v>0</v>
      </c>
      <c r="H59" s="520">
        <f t="shared" si="3"/>
        <v>0</v>
      </c>
      <c r="I59" s="520">
        <f t="shared" si="3"/>
        <v>0</v>
      </c>
      <c r="J59" s="520">
        <f t="shared" si="3"/>
        <v>0</v>
      </c>
      <c r="K59" s="520">
        <f>K54-K57</f>
        <v>0</v>
      </c>
      <c r="L59" s="520">
        <f>L54-L57</f>
        <v>0</v>
      </c>
    </row>
    <row r="60" spans="1:12" s="532" customFormat="1" ht="24" customHeight="1" thickBot="1">
      <c r="A60" s="1403" t="s">
        <v>502</v>
      </c>
      <c r="B60" s="1403"/>
      <c r="C60" s="524"/>
      <c r="D60" s="524"/>
      <c r="E60" s="524"/>
      <c r="F60" s="536"/>
      <c r="G60" s="536"/>
      <c r="I60" s="537" t="s">
        <v>290</v>
      </c>
      <c r="K60" s="535"/>
    </row>
    <row r="61" spans="1:12" s="532" customFormat="1" ht="17.25" customHeight="1">
      <c r="A61" s="505"/>
      <c r="B61" s="526"/>
      <c r="C61" s="624"/>
      <c r="D61" s="624"/>
      <c r="E61" s="624"/>
      <c r="F61" s="624"/>
      <c r="G61" s="624"/>
      <c r="H61" s="624"/>
      <c r="I61" s="624"/>
      <c r="J61" s="691"/>
      <c r="K61" s="692"/>
      <c r="L61" s="1197"/>
    </row>
    <row r="62" spans="1:12" s="532" customFormat="1" ht="17.25" customHeight="1">
      <c r="A62" s="507"/>
      <c r="B62" s="527" t="s">
        <v>292</v>
      </c>
      <c r="C62" s="509"/>
      <c r="D62" s="509"/>
      <c r="E62" s="509"/>
      <c r="F62" s="509"/>
      <c r="G62" s="510"/>
      <c r="H62" s="510"/>
      <c r="I62" s="510"/>
      <c r="J62" s="509"/>
      <c r="K62" s="509"/>
      <c r="L62" s="1191"/>
    </row>
    <row r="63" spans="1:12" s="532" customFormat="1" ht="17.25" customHeight="1">
      <c r="A63" s="507"/>
      <c r="B63" s="527"/>
      <c r="C63" s="511" t="s">
        <v>690</v>
      </c>
      <c r="D63" s="511" t="s">
        <v>691</v>
      </c>
      <c r="E63" s="511" t="s">
        <v>692</v>
      </c>
      <c r="F63" s="511" t="s">
        <v>693</v>
      </c>
      <c r="G63" s="512" t="s">
        <v>694</v>
      </c>
      <c r="H63" s="512" t="s">
        <v>695</v>
      </c>
      <c r="I63" s="512" t="s">
        <v>696</v>
      </c>
      <c r="J63" s="511" t="s">
        <v>697</v>
      </c>
      <c r="K63" s="511" t="s">
        <v>689</v>
      </c>
      <c r="L63" s="511" t="s">
        <v>812</v>
      </c>
    </row>
    <row r="64" spans="1:12" s="532" customFormat="1" ht="17.25" customHeight="1">
      <c r="A64" s="513"/>
      <c r="B64" s="528" t="s">
        <v>409</v>
      </c>
      <c r="C64" s="515"/>
      <c r="D64" s="515"/>
      <c r="E64" s="515"/>
      <c r="F64" s="515"/>
      <c r="G64" s="516"/>
      <c r="H64" s="516"/>
      <c r="I64" s="516"/>
      <c r="J64" s="515"/>
      <c r="K64" s="515"/>
      <c r="L64" s="1195"/>
    </row>
    <row r="65" spans="1:12" s="532" customFormat="1" ht="17.25" customHeight="1">
      <c r="A65" s="517">
        <v>1</v>
      </c>
      <c r="B65" s="518" t="s">
        <v>497</v>
      </c>
      <c r="C65" s="519">
        <v>63948</v>
      </c>
      <c r="D65" s="519">
        <v>58178</v>
      </c>
      <c r="E65" s="519">
        <v>62659</v>
      </c>
      <c r="F65" s="519">
        <v>65899</v>
      </c>
      <c r="G65" s="519">
        <v>67447</v>
      </c>
      <c r="H65" s="519">
        <v>68657</v>
      </c>
      <c r="I65" s="519">
        <v>70959</v>
      </c>
      <c r="J65" s="627">
        <v>70534</v>
      </c>
      <c r="K65" s="631">
        <v>70184</v>
      </c>
      <c r="L65" s="1193">
        <v>65974</v>
      </c>
    </row>
    <row r="66" spans="1:12" s="532" customFormat="1" ht="17.25" customHeight="1">
      <c r="A66" s="517">
        <v>2</v>
      </c>
      <c r="B66" s="518" t="s">
        <v>293</v>
      </c>
      <c r="C66" s="520">
        <v>84620</v>
      </c>
      <c r="D66" s="520">
        <v>81392</v>
      </c>
      <c r="E66" s="520">
        <v>81908</v>
      </c>
      <c r="F66" s="520">
        <v>79355</v>
      </c>
      <c r="G66" s="520">
        <v>90055</v>
      </c>
      <c r="H66" s="520">
        <v>97406</v>
      </c>
      <c r="I66" s="520">
        <v>105718</v>
      </c>
      <c r="J66" s="628">
        <v>108836</v>
      </c>
      <c r="K66" s="632">
        <v>110852</v>
      </c>
      <c r="L66" s="1193">
        <v>110960</v>
      </c>
    </row>
    <row r="67" spans="1:12" s="532" customFormat="1" ht="17.25" customHeight="1">
      <c r="A67" s="581">
        <v>3</v>
      </c>
      <c r="B67" s="582" t="s">
        <v>301</v>
      </c>
      <c r="C67" s="583">
        <v>-12904</v>
      </c>
      <c r="D67" s="583">
        <v>37442</v>
      </c>
      <c r="E67" s="583">
        <v>17149</v>
      </c>
      <c r="F67" s="583">
        <v>52596</v>
      </c>
      <c r="G67" s="583">
        <v>68125</v>
      </c>
      <c r="H67" s="583">
        <v>101497</v>
      </c>
      <c r="I67" s="583">
        <v>78083</v>
      </c>
      <c r="J67" s="693">
        <v>37454</v>
      </c>
      <c r="K67" s="696">
        <v>23939</v>
      </c>
      <c r="L67" s="1221">
        <v>151180</v>
      </c>
    </row>
    <row r="68" spans="1:12" s="532" customFormat="1" ht="17.25" customHeight="1">
      <c r="A68" s="1408" t="s">
        <v>295</v>
      </c>
      <c r="B68" s="1409"/>
      <c r="C68" s="522">
        <v>-33576</v>
      </c>
      <c r="D68" s="522">
        <v>14228</v>
      </c>
      <c r="E68" s="522">
        <v>-2100</v>
      </c>
      <c r="F68" s="522">
        <v>39140</v>
      </c>
      <c r="G68" s="522">
        <v>45517</v>
      </c>
      <c r="H68" s="522">
        <v>72748</v>
      </c>
      <c r="I68" s="522">
        <v>43324</v>
      </c>
      <c r="J68" s="694">
        <v>-848</v>
      </c>
      <c r="K68" s="697">
        <v>-16729</v>
      </c>
      <c r="L68" s="1196">
        <v>106194</v>
      </c>
    </row>
    <row r="69" spans="1:12" s="532" customFormat="1" ht="17.25" customHeight="1">
      <c r="A69" s="517">
        <v>4</v>
      </c>
      <c r="B69" s="518" t="s">
        <v>308</v>
      </c>
      <c r="C69" s="520">
        <v>-34212</v>
      </c>
      <c r="D69" s="520">
        <v>13111</v>
      </c>
      <c r="E69" s="520">
        <v>-3033</v>
      </c>
      <c r="F69" s="520">
        <v>38346</v>
      </c>
      <c r="G69" s="520">
        <v>44707</v>
      </c>
      <c r="H69" s="520">
        <v>71849</v>
      </c>
      <c r="I69" s="520">
        <v>42658</v>
      </c>
      <c r="J69" s="628">
        <v>-1554</v>
      </c>
      <c r="K69" s="632">
        <v>-17599</v>
      </c>
      <c r="L69" s="1193">
        <v>105352</v>
      </c>
    </row>
    <row r="70" spans="1:12" s="532" customFormat="1" ht="17.25" customHeight="1">
      <c r="A70" s="517">
        <v>5</v>
      </c>
      <c r="B70" s="518" t="s">
        <v>306</v>
      </c>
      <c r="C70" s="521">
        <v>636</v>
      </c>
      <c r="D70" s="521">
        <v>1117</v>
      </c>
      <c r="E70" s="521">
        <v>933</v>
      </c>
      <c r="F70" s="521">
        <v>794</v>
      </c>
      <c r="G70" s="521">
        <v>810</v>
      </c>
      <c r="H70" s="521">
        <v>899</v>
      </c>
      <c r="I70" s="521">
        <v>666</v>
      </c>
      <c r="J70" s="629">
        <v>706</v>
      </c>
      <c r="K70" s="633">
        <v>870</v>
      </c>
      <c r="L70" s="1193">
        <v>842</v>
      </c>
    </row>
    <row r="71" spans="1:12" s="532" customFormat="1" ht="17.25" customHeight="1" thickBot="1">
      <c r="A71" s="1410" t="s">
        <v>298</v>
      </c>
      <c r="B71" s="1411"/>
      <c r="C71" s="523">
        <v>-33576</v>
      </c>
      <c r="D71" s="523">
        <v>14228</v>
      </c>
      <c r="E71" s="523">
        <v>-2100</v>
      </c>
      <c r="F71" s="523">
        <v>39140</v>
      </c>
      <c r="G71" s="523">
        <v>45517</v>
      </c>
      <c r="H71" s="523">
        <v>72748</v>
      </c>
      <c r="I71" s="523">
        <v>43324</v>
      </c>
      <c r="J71" s="695">
        <v>-848</v>
      </c>
      <c r="K71" s="698">
        <v>-16729</v>
      </c>
      <c r="L71" s="1196">
        <v>106194</v>
      </c>
    </row>
    <row r="72" spans="1:12" s="532" customFormat="1" ht="17.25" customHeight="1">
      <c r="A72" s="524"/>
      <c r="B72" s="525" t="s">
        <v>307</v>
      </c>
      <c r="C72" s="524"/>
      <c r="D72" s="524"/>
      <c r="E72" s="524"/>
      <c r="F72" s="524"/>
      <c r="G72" s="524"/>
      <c r="H72" s="524"/>
      <c r="I72" s="524"/>
      <c r="J72" s="524"/>
      <c r="K72" s="524"/>
    </row>
    <row r="73" spans="1:12" s="532" customFormat="1" ht="15" customHeight="1">
      <c r="A73" s="524"/>
      <c r="B73" s="524"/>
      <c r="C73" s="520">
        <f t="shared" ref="C73:L73" si="4">C68-C71</f>
        <v>0</v>
      </c>
      <c r="D73" s="520">
        <f t="shared" si="4"/>
        <v>0</v>
      </c>
      <c r="E73" s="520">
        <f t="shared" si="4"/>
        <v>0</v>
      </c>
      <c r="F73" s="520">
        <f t="shared" si="4"/>
        <v>0</v>
      </c>
      <c r="G73" s="520">
        <f t="shared" si="4"/>
        <v>0</v>
      </c>
      <c r="H73" s="520">
        <f t="shared" si="4"/>
        <v>0</v>
      </c>
      <c r="I73" s="520">
        <f t="shared" si="4"/>
        <v>0</v>
      </c>
      <c r="J73" s="520">
        <f t="shared" si="4"/>
        <v>0</v>
      </c>
      <c r="K73" s="520">
        <f t="shared" si="4"/>
        <v>0</v>
      </c>
      <c r="L73" s="520">
        <f t="shared" si="4"/>
        <v>0</v>
      </c>
    </row>
    <row r="74" spans="1:12" s="532" customFormat="1" ht="24" customHeight="1" thickBot="1">
      <c r="A74" s="1403" t="s">
        <v>309</v>
      </c>
      <c r="B74" s="1403"/>
      <c r="C74" s="524"/>
      <c r="D74" s="524"/>
      <c r="E74" s="524"/>
      <c r="F74" s="536"/>
      <c r="G74" s="536"/>
      <c r="I74" s="537" t="s">
        <v>290</v>
      </c>
      <c r="K74" s="535"/>
    </row>
    <row r="75" spans="1:12" s="532" customFormat="1" ht="17.25" customHeight="1">
      <c r="A75" s="505"/>
      <c r="B75" s="526"/>
      <c r="C75" s="624"/>
      <c r="D75" s="624"/>
      <c r="E75" s="624"/>
      <c r="F75" s="624"/>
      <c r="G75" s="624"/>
      <c r="H75" s="624"/>
      <c r="I75" s="624"/>
      <c r="J75" s="691"/>
      <c r="K75" s="692"/>
      <c r="L75" s="1197"/>
    </row>
    <row r="76" spans="1:12" s="532" customFormat="1" ht="17.25" customHeight="1">
      <c r="A76" s="507"/>
      <c r="B76" s="527" t="s">
        <v>292</v>
      </c>
      <c r="C76" s="509"/>
      <c r="D76" s="509"/>
      <c r="E76" s="509"/>
      <c r="F76" s="509"/>
      <c r="G76" s="510"/>
      <c r="H76" s="510"/>
      <c r="I76" s="510"/>
      <c r="J76" s="509"/>
      <c r="K76" s="509"/>
      <c r="L76" s="1191"/>
    </row>
    <row r="77" spans="1:12" s="532" customFormat="1" ht="17.25" customHeight="1">
      <c r="A77" s="507"/>
      <c r="B77" s="527"/>
      <c r="C77" s="511" t="s">
        <v>690</v>
      </c>
      <c r="D77" s="511" t="s">
        <v>691</v>
      </c>
      <c r="E77" s="511" t="s">
        <v>692</v>
      </c>
      <c r="F77" s="511" t="s">
        <v>693</v>
      </c>
      <c r="G77" s="512" t="s">
        <v>694</v>
      </c>
      <c r="H77" s="512" t="s">
        <v>695</v>
      </c>
      <c r="I77" s="512" t="s">
        <v>696</v>
      </c>
      <c r="J77" s="511" t="s">
        <v>697</v>
      </c>
      <c r="K77" s="511" t="s">
        <v>689</v>
      </c>
      <c r="L77" s="511" t="s">
        <v>812</v>
      </c>
    </row>
    <row r="78" spans="1:12" s="532" customFormat="1" ht="17.25" customHeight="1">
      <c r="A78" s="513"/>
      <c r="B78" s="528" t="s">
        <v>409</v>
      </c>
      <c r="C78" s="515"/>
      <c r="D78" s="515"/>
      <c r="E78" s="515"/>
      <c r="F78" s="515"/>
      <c r="G78" s="516"/>
      <c r="H78" s="516"/>
      <c r="I78" s="516"/>
      <c r="J78" s="515"/>
      <c r="K78" s="515"/>
      <c r="L78" s="1195"/>
    </row>
    <row r="79" spans="1:12" s="532" customFormat="1" ht="17.25" customHeight="1">
      <c r="A79" s="517">
        <v>1</v>
      </c>
      <c r="B79" s="518" t="s">
        <v>497</v>
      </c>
      <c r="C79" s="519">
        <v>4674041</v>
      </c>
      <c r="D79" s="519">
        <v>4618983</v>
      </c>
      <c r="E79" s="519">
        <v>4960337</v>
      </c>
      <c r="F79" s="519">
        <v>5031380</v>
      </c>
      <c r="G79" s="519">
        <v>5093833</v>
      </c>
      <c r="H79" s="519">
        <v>5185250</v>
      </c>
      <c r="I79" s="519">
        <v>5239564</v>
      </c>
      <c r="J79" s="627">
        <v>5164885</v>
      </c>
      <c r="K79" s="631">
        <v>5344545</v>
      </c>
      <c r="L79" s="1193">
        <v>5208290</v>
      </c>
    </row>
    <row r="80" spans="1:12" s="532" customFormat="1" ht="17.25" customHeight="1">
      <c r="A80" s="517">
        <v>2</v>
      </c>
      <c r="B80" s="518" t="s">
        <v>293</v>
      </c>
      <c r="C80" s="520">
        <v>5169144</v>
      </c>
      <c r="D80" s="520">
        <v>5099704</v>
      </c>
      <c r="E80" s="520">
        <v>5203334</v>
      </c>
      <c r="F80" s="520">
        <v>5232608</v>
      </c>
      <c r="G80" s="520">
        <v>5309171</v>
      </c>
      <c r="H80" s="520">
        <v>5253881</v>
      </c>
      <c r="I80" s="520">
        <v>5270233</v>
      </c>
      <c r="J80" s="628">
        <v>5262183</v>
      </c>
      <c r="K80" s="632">
        <v>5420185</v>
      </c>
      <c r="L80" s="1193">
        <v>5472015</v>
      </c>
    </row>
    <row r="81" spans="1:12" s="532" customFormat="1" ht="17.25" customHeight="1">
      <c r="A81" s="517">
        <v>3</v>
      </c>
      <c r="B81" s="518" t="s">
        <v>498</v>
      </c>
      <c r="C81" s="520">
        <v>68547</v>
      </c>
      <c r="D81" s="520">
        <v>18674</v>
      </c>
      <c r="E81" s="520">
        <v>53396</v>
      </c>
      <c r="F81" s="520">
        <v>-14368</v>
      </c>
      <c r="G81" s="520">
        <v>139782</v>
      </c>
      <c r="H81" s="520">
        <v>-95220</v>
      </c>
      <c r="I81" s="520">
        <v>68177</v>
      </c>
      <c r="J81" s="628">
        <v>82496</v>
      </c>
      <c r="K81" s="632">
        <v>165550</v>
      </c>
      <c r="L81" s="1193">
        <v>-218197</v>
      </c>
    </row>
    <row r="82" spans="1:12" s="532" customFormat="1" ht="17.25" customHeight="1">
      <c r="A82" s="517">
        <v>4</v>
      </c>
      <c r="B82" s="518" t="s">
        <v>310</v>
      </c>
      <c r="C82" s="520">
        <v>1956510</v>
      </c>
      <c r="D82" s="520">
        <v>1809323</v>
      </c>
      <c r="E82" s="520">
        <v>1970905</v>
      </c>
      <c r="F82" s="520">
        <v>2458774</v>
      </c>
      <c r="G82" s="520">
        <v>2475123</v>
      </c>
      <c r="H82" s="520">
        <v>2508207</v>
      </c>
      <c r="I82" s="520">
        <v>2784158</v>
      </c>
      <c r="J82" s="628">
        <v>2601116</v>
      </c>
      <c r="K82" s="632">
        <v>2383558</v>
      </c>
      <c r="L82" s="1193">
        <v>3117092</v>
      </c>
    </row>
    <row r="83" spans="1:12" s="532" customFormat="1" ht="17.25" customHeight="1">
      <c r="A83" s="1408" t="s">
        <v>295</v>
      </c>
      <c r="B83" s="1409"/>
      <c r="C83" s="522">
        <v>1529953</v>
      </c>
      <c r="D83" s="522">
        <v>1347277</v>
      </c>
      <c r="E83" s="522">
        <v>1781304</v>
      </c>
      <c r="F83" s="522">
        <v>2243178</v>
      </c>
      <c r="G83" s="522">
        <v>2399567</v>
      </c>
      <c r="H83" s="522">
        <v>2344356</v>
      </c>
      <c r="I83" s="522">
        <v>2821667</v>
      </c>
      <c r="J83" s="694">
        <v>2586314</v>
      </c>
      <c r="K83" s="697">
        <v>2473468</v>
      </c>
      <c r="L83" s="1196">
        <v>2635170</v>
      </c>
    </row>
    <row r="84" spans="1:12" s="532" customFormat="1" ht="17.25" customHeight="1">
      <c r="A84" s="581">
        <v>5</v>
      </c>
      <c r="B84" s="582" t="s">
        <v>311</v>
      </c>
      <c r="C84" s="583">
        <v>1682348</v>
      </c>
      <c r="D84" s="583">
        <v>1667344</v>
      </c>
      <c r="E84" s="583">
        <v>1779003</v>
      </c>
      <c r="F84" s="583">
        <v>1839172</v>
      </c>
      <c r="G84" s="583">
        <v>2500398</v>
      </c>
      <c r="H84" s="583">
        <v>2710101</v>
      </c>
      <c r="I84" s="583">
        <v>2653644</v>
      </c>
      <c r="J84" s="693">
        <v>2376801</v>
      </c>
      <c r="K84" s="696">
        <v>2451323</v>
      </c>
      <c r="L84" s="1221">
        <v>3300037</v>
      </c>
    </row>
    <row r="85" spans="1:12" s="532" customFormat="1" ht="17.25" customHeight="1">
      <c r="A85" s="517">
        <v>6</v>
      </c>
      <c r="B85" s="518" t="s">
        <v>312</v>
      </c>
      <c r="C85" s="520">
        <v>92396</v>
      </c>
      <c r="D85" s="520">
        <v>94609</v>
      </c>
      <c r="E85" s="520">
        <v>175223</v>
      </c>
      <c r="F85" s="520">
        <v>107354</v>
      </c>
      <c r="G85" s="520">
        <v>96716</v>
      </c>
      <c r="H85" s="520">
        <v>81573</v>
      </c>
      <c r="I85" s="520">
        <v>92170</v>
      </c>
      <c r="J85" s="628">
        <v>90371</v>
      </c>
      <c r="K85" s="632">
        <v>107996</v>
      </c>
      <c r="L85" s="1193">
        <v>124664</v>
      </c>
    </row>
    <row r="86" spans="1:12" s="532" customFormat="1" ht="17.25" customHeight="1">
      <c r="A86" s="581">
        <v>7</v>
      </c>
      <c r="B86" s="582" t="s">
        <v>313</v>
      </c>
      <c r="C86" s="583">
        <v>244791</v>
      </c>
      <c r="D86" s="583">
        <v>414677</v>
      </c>
      <c r="E86" s="583">
        <v>172922</v>
      </c>
      <c r="F86" s="583">
        <v>-296652</v>
      </c>
      <c r="G86" s="583">
        <v>197547</v>
      </c>
      <c r="H86" s="583">
        <v>447317</v>
      </c>
      <c r="I86" s="583">
        <v>-75853</v>
      </c>
      <c r="J86" s="693">
        <v>-119143</v>
      </c>
      <c r="K86" s="696">
        <v>85851</v>
      </c>
      <c r="L86" s="1221">
        <v>789531</v>
      </c>
    </row>
    <row r="87" spans="1:12" s="532" customFormat="1" ht="17.25" customHeight="1" thickBot="1">
      <c r="A87" s="1410" t="s">
        <v>298</v>
      </c>
      <c r="B87" s="1411"/>
      <c r="C87" s="523">
        <v>1529953</v>
      </c>
      <c r="D87" s="523">
        <v>1347277</v>
      </c>
      <c r="E87" s="523">
        <v>1781304</v>
      </c>
      <c r="F87" s="523">
        <v>2243178</v>
      </c>
      <c r="G87" s="523">
        <v>2399567</v>
      </c>
      <c r="H87" s="523">
        <v>2344356</v>
      </c>
      <c r="I87" s="523">
        <v>2821667</v>
      </c>
      <c r="J87" s="695">
        <v>2586314</v>
      </c>
      <c r="K87" s="698">
        <v>2473468</v>
      </c>
      <c r="L87" s="1196">
        <v>2635170</v>
      </c>
    </row>
    <row r="88" spans="1:12">
      <c r="C88" s="539">
        <f t="shared" ref="C88:H88" si="5">C83-C87</f>
        <v>0</v>
      </c>
      <c r="D88" s="539">
        <f t="shared" si="5"/>
        <v>0</v>
      </c>
      <c r="E88" s="539">
        <f t="shared" si="5"/>
        <v>0</v>
      </c>
      <c r="F88" s="539">
        <f t="shared" si="5"/>
        <v>0</v>
      </c>
      <c r="G88" s="539">
        <f t="shared" si="5"/>
        <v>0</v>
      </c>
      <c r="H88" s="539">
        <f t="shared" si="5"/>
        <v>0</v>
      </c>
      <c r="I88" s="539">
        <f>I83-I87</f>
        <v>0</v>
      </c>
      <c r="J88" s="539">
        <f>J83-J87</f>
        <v>0</v>
      </c>
      <c r="K88" s="539">
        <f>K83-K87</f>
        <v>0</v>
      </c>
      <c r="L88" s="539">
        <f>L83-L87</f>
        <v>0</v>
      </c>
    </row>
    <row r="89" spans="1:12">
      <c r="A89" s="540" t="s">
        <v>376</v>
      </c>
      <c r="B89" s="540" t="s">
        <v>357</v>
      </c>
      <c r="C89" s="541">
        <f t="shared" ref="C89:H89" si="6">C82-(C10+C24+C53+C67)+C86</f>
        <v>-25846</v>
      </c>
      <c r="D89" s="541">
        <f t="shared" si="6"/>
        <v>1197</v>
      </c>
      <c r="E89" s="541">
        <f t="shared" si="6"/>
        <v>18480</v>
      </c>
      <c r="F89" s="541">
        <f t="shared" si="6"/>
        <v>69445</v>
      </c>
      <c r="G89" s="541">
        <f t="shared" si="6"/>
        <v>101025</v>
      </c>
      <c r="H89" s="541">
        <f t="shared" si="6"/>
        <v>36513</v>
      </c>
      <c r="I89" s="541">
        <f>I82-(I10+I24+I53+I67)+I86</f>
        <v>108391</v>
      </c>
      <c r="J89" s="541">
        <f>J82-(J10+J24+J53+J67)+J86</f>
        <v>177085</v>
      </c>
      <c r="K89" s="541">
        <f>K82-(K10+K24+K53+K67)+K86</f>
        <v>75843</v>
      </c>
      <c r="L89" s="541">
        <f>L82-(L10+L24+L53+L67)+L86</f>
        <v>-155533</v>
      </c>
    </row>
  </sheetData>
  <mergeCells count="18">
    <mergeCell ref="A27:B27"/>
    <mergeCell ref="A30:B30"/>
    <mergeCell ref="A83:B83"/>
    <mergeCell ref="A87:B87"/>
    <mergeCell ref="A39:B39"/>
    <mergeCell ref="A42:B42"/>
    <mergeCell ref="A45:B45"/>
    <mergeCell ref="A54:B54"/>
    <mergeCell ref="A57:B57"/>
    <mergeCell ref="A60:B60"/>
    <mergeCell ref="A68:B68"/>
    <mergeCell ref="A71:B71"/>
    <mergeCell ref="A74:B74"/>
    <mergeCell ref="A2:B2"/>
    <mergeCell ref="A11:B11"/>
    <mergeCell ref="A14:B14"/>
    <mergeCell ref="A17:B17"/>
    <mergeCell ref="A25:B25"/>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7B3A4-F306-423D-B9D8-640D2D9D8440}">
  <sheetPr>
    <tabColor theme="0"/>
  </sheetPr>
  <dimension ref="A1:Z80"/>
  <sheetViews>
    <sheetView workbookViewId="0">
      <pane xSplit="2" ySplit="5" topLeftCell="M48" activePane="bottomRight" state="frozen"/>
      <selection pane="topRight" activeCell="C1" sqref="C1"/>
      <selection pane="bottomLeft" activeCell="A6" sqref="A6"/>
      <selection pane="bottomRight" activeCell="O55" sqref="O55"/>
    </sheetView>
  </sheetViews>
  <sheetFormatPr defaultColWidth="9" defaultRowHeight="13.5"/>
  <cols>
    <col min="1" max="1" width="3.25" style="365" customWidth="1"/>
    <col min="2" max="2" width="36.5" style="365" customWidth="1"/>
    <col min="3" max="12" width="13.125" style="365" hidden="1" customWidth="1"/>
    <col min="13" max="23" width="12" style="365" customWidth="1"/>
    <col min="24" max="24" width="6.25" style="365" customWidth="1"/>
    <col min="25" max="25" width="9.25" style="365" bestFit="1" customWidth="1"/>
    <col min="26" max="27" width="9.125" style="365" bestFit="1" customWidth="1"/>
    <col min="28" max="28" width="10.625" style="365" bestFit="1" customWidth="1"/>
    <col min="29" max="16384" width="9" style="365"/>
  </cols>
  <sheetData>
    <row r="1" spans="1:24">
      <c r="A1" s="699"/>
      <c r="B1" s="700" t="s">
        <v>606</v>
      </c>
      <c r="C1" s="699"/>
      <c r="D1" s="699"/>
      <c r="E1" s="699"/>
      <c r="F1" s="699"/>
      <c r="G1" s="699"/>
      <c r="H1" s="699"/>
      <c r="I1" s="699"/>
      <c r="J1" s="699"/>
      <c r="K1" s="699"/>
      <c r="L1" s="699"/>
      <c r="M1" s="731"/>
      <c r="N1" s="731"/>
      <c r="O1" s="731"/>
      <c r="P1" s="731"/>
      <c r="Q1" s="731"/>
      <c r="R1" s="731"/>
      <c r="S1" s="731"/>
      <c r="T1" s="731"/>
      <c r="U1" s="731"/>
      <c r="V1" s="731"/>
      <c r="W1" s="699"/>
    </row>
    <row r="2" spans="1:24">
      <c r="A2" s="699"/>
      <c r="B2" s="701"/>
      <c r="C2" s="699"/>
      <c r="D2" s="699"/>
      <c r="E2" s="699"/>
      <c r="F2" s="699"/>
      <c r="G2" s="699"/>
      <c r="H2" s="699"/>
      <c r="I2" s="699"/>
      <c r="J2" s="699"/>
      <c r="K2" s="699"/>
      <c r="L2" s="699"/>
      <c r="M2" s="699"/>
      <c r="N2" s="699"/>
      <c r="O2" s="699"/>
      <c r="P2" s="699"/>
      <c r="Q2" s="699"/>
      <c r="R2" s="699"/>
      <c r="S2" s="699"/>
      <c r="T2" s="699"/>
      <c r="U2" s="699" t="s">
        <v>607</v>
      </c>
      <c r="V2" s="699"/>
      <c r="W2" s="699"/>
    </row>
    <row r="3" spans="1:24">
      <c r="A3" s="703"/>
      <c r="B3" s="704"/>
      <c r="C3" s="704"/>
      <c r="D3" s="704"/>
      <c r="E3" s="704"/>
      <c r="F3" s="704"/>
      <c r="G3" s="704"/>
      <c r="H3" s="704"/>
      <c r="I3" s="704"/>
      <c r="J3" s="704"/>
      <c r="K3" s="704"/>
      <c r="L3" s="704"/>
      <c r="M3" s="704"/>
      <c r="N3" s="704"/>
      <c r="O3" s="704"/>
      <c r="P3" s="704"/>
      <c r="Q3" s="704"/>
      <c r="R3" s="704"/>
      <c r="S3" s="704"/>
      <c r="T3" s="704"/>
      <c r="U3" s="704"/>
      <c r="V3" s="704"/>
      <c r="W3" s="1213"/>
    </row>
    <row r="4" spans="1:24">
      <c r="A4" s="705"/>
      <c r="B4" s="699" t="s">
        <v>608</v>
      </c>
      <c r="C4" s="699" t="s">
        <v>609</v>
      </c>
      <c r="D4" s="699" t="s">
        <v>610</v>
      </c>
      <c r="E4" s="699" t="s">
        <v>700</v>
      </c>
      <c r="F4" s="699" t="s">
        <v>701</v>
      </c>
      <c r="G4" s="699" t="s">
        <v>702</v>
      </c>
      <c r="H4" s="699" t="s">
        <v>703</v>
      </c>
      <c r="I4" s="699" t="s">
        <v>611</v>
      </c>
      <c r="J4" s="699" t="s">
        <v>612</v>
      </c>
      <c r="K4" s="699" t="s">
        <v>704</v>
      </c>
      <c r="L4" s="699" t="s">
        <v>613</v>
      </c>
      <c r="M4" s="1109" t="s">
        <v>705</v>
      </c>
      <c r="N4" s="1109" t="s">
        <v>706</v>
      </c>
      <c r="O4" s="1109" t="s">
        <v>707</v>
      </c>
      <c r="P4" s="1109" t="s">
        <v>614</v>
      </c>
      <c r="Q4" s="1109" t="s">
        <v>615</v>
      </c>
      <c r="R4" s="1109" t="s">
        <v>616</v>
      </c>
      <c r="S4" s="1109" t="s">
        <v>617</v>
      </c>
      <c r="T4" s="1109" t="s">
        <v>618</v>
      </c>
      <c r="U4" s="1109" t="s">
        <v>619</v>
      </c>
      <c r="V4" s="1108" t="s">
        <v>812</v>
      </c>
      <c r="W4" s="1108"/>
    </row>
    <row r="5" spans="1:24">
      <c r="A5" s="706"/>
      <c r="B5" s="702"/>
      <c r="C5" s="702"/>
      <c r="D5" s="702"/>
      <c r="E5" s="702"/>
      <c r="F5" s="702"/>
      <c r="G5" s="702"/>
      <c r="H5" s="702"/>
      <c r="I5" s="702"/>
      <c r="J5" s="702"/>
      <c r="K5" s="702"/>
      <c r="L5" s="702"/>
      <c r="M5" s="702"/>
      <c r="N5" s="702"/>
      <c r="O5" s="702"/>
      <c r="P5" s="702"/>
      <c r="Q5" s="702"/>
      <c r="R5" s="702"/>
      <c r="S5" s="702"/>
      <c r="T5" s="702"/>
      <c r="U5" s="702"/>
      <c r="V5" s="702"/>
      <c r="W5" s="1213"/>
    </row>
    <row r="6" spans="1:24">
      <c r="A6" s="705"/>
      <c r="B6" s="712" t="s">
        <v>620</v>
      </c>
      <c r="C6" s="708"/>
      <c r="D6" s="708"/>
      <c r="E6" s="708"/>
      <c r="F6" s="708"/>
      <c r="G6" s="708"/>
      <c r="H6" s="708">
        <f>H7+H23</f>
        <v>12788121.232024053</v>
      </c>
      <c r="I6" s="708">
        <f t="shared" ref="I6:L6" si="0">I7+I23</f>
        <v>12915345.300417643</v>
      </c>
      <c r="J6" s="708">
        <f t="shared" si="0"/>
        <v>12699741.479621198</v>
      </c>
      <c r="K6" s="708">
        <f t="shared" si="0"/>
        <v>12557748.1519682</v>
      </c>
      <c r="L6" s="708">
        <f t="shared" si="0"/>
        <v>12574084.454643006</v>
      </c>
      <c r="M6" s="713">
        <v>12737802</v>
      </c>
      <c r="N6" s="713">
        <v>12798410</v>
      </c>
      <c r="O6" s="713">
        <v>13162130</v>
      </c>
      <c r="P6" s="713">
        <v>12981329</v>
      </c>
      <c r="Q6" s="713">
        <v>13047427</v>
      </c>
      <c r="R6" s="713">
        <v>12955438</v>
      </c>
      <c r="S6" s="713">
        <v>13205523</v>
      </c>
      <c r="T6" s="713">
        <v>13413887</v>
      </c>
      <c r="U6" s="713">
        <v>13308642</v>
      </c>
      <c r="V6" s="713">
        <v>12729208</v>
      </c>
      <c r="W6" s="713"/>
      <c r="X6" s="364" t="s">
        <v>621</v>
      </c>
    </row>
    <row r="7" spans="1:24">
      <c r="A7" s="705"/>
      <c r="B7" s="707" t="s">
        <v>622</v>
      </c>
      <c r="C7" s="708"/>
      <c r="D7" s="708"/>
      <c r="E7" s="708"/>
      <c r="F7" s="708"/>
      <c r="G7" s="708"/>
      <c r="H7" s="708">
        <f>SUM(H8:H20)</f>
        <v>12571057.626976097</v>
      </c>
      <c r="I7" s="708">
        <f>SUM(I8:I20)</f>
        <v>12709208.103721336</v>
      </c>
      <c r="J7" s="708">
        <f t="shared" ref="J7:L7" si="1">SUM(J8:J20)</f>
        <v>12497736.165505445</v>
      </c>
      <c r="K7" s="708">
        <f t="shared" si="1"/>
        <v>12351469.950351166</v>
      </c>
      <c r="L7" s="708">
        <f t="shared" si="1"/>
        <v>12356173.349984324</v>
      </c>
      <c r="M7" s="713">
        <v>12427416</v>
      </c>
      <c r="N7" s="713">
        <v>12491016</v>
      </c>
      <c r="O7" s="713">
        <v>12848567</v>
      </c>
      <c r="P7" s="713">
        <v>12685284</v>
      </c>
      <c r="Q7" s="713">
        <v>12728207</v>
      </c>
      <c r="R7" s="713">
        <v>12630338</v>
      </c>
      <c r="S7" s="713">
        <v>12849282</v>
      </c>
      <c r="T7" s="713">
        <v>13023447</v>
      </c>
      <c r="U7" s="713">
        <v>12906598</v>
      </c>
      <c r="V7" s="713">
        <v>12361701</v>
      </c>
      <c r="W7" s="713"/>
    </row>
    <row r="8" spans="1:24">
      <c r="A8" s="705"/>
      <c r="B8" s="707" t="s">
        <v>623</v>
      </c>
      <c r="C8" s="709"/>
      <c r="D8" s="709"/>
      <c r="E8" s="709"/>
      <c r="F8" s="709"/>
      <c r="G8" s="709"/>
      <c r="H8" s="709">
        <v>1684843.9284361724</v>
      </c>
      <c r="I8" s="709">
        <v>1726085.205336293</v>
      </c>
      <c r="J8" s="709">
        <v>1774199.0352023442</v>
      </c>
      <c r="K8" s="709">
        <v>1795766.3239108156</v>
      </c>
      <c r="L8" s="709">
        <v>1837485.8109097495</v>
      </c>
      <c r="M8" s="731">
        <v>1848373</v>
      </c>
      <c r="N8" s="731">
        <v>1882721</v>
      </c>
      <c r="O8" s="731">
        <v>1928302</v>
      </c>
      <c r="P8" s="731">
        <v>1969242</v>
      </c>
      <c r="Q8" s="731">
        <v>2029651</v>
      </c>
      <c r="R8" s="731">
        <v>2027953</v>
      </c>
      <c r="S8" s="731">
        <v>2042184</v>
      </c>
      <c r="T8" s="731">
        <v>2036094</v>
      </c>
      <c r="U8" s="731">
        <v>2023765</v>
      </c>
      <c r="V8" s="731">
        <v>1988937</v>
      </c>
      <c r="W8" s="731"/>
    </row>
    <row r="9" spans="1:24">
      <c r="A9" s="705"/>
      <c r="B9" s="707" t="s">
        <v>624</v>
      </c>
      <c r="C9" s="709"/>
      <c r="D9" s="709"/>
      <c r="E9" s="709"/>
      <c r="F9" s="709"/>
      <c r="G9" s="709"/>
      <c r="H9" s="709">
        <v>356509.45422437426</v>
      </c>
      <c r="I9" s="709">
        <v>340365.3581985847</v>
      </c>
      <c r="J9" s="709">
        <v>324584.94401786517</v>
      </c>
      <c r="K9" s="709">
        <v>311825.07128699753</v>
      </c>
      <c r="L9" s="709">
        <v>309883.86597946333</v>
      </c>
      <c r="M9" s="731">
        <v>325888</v>
      </c>
      <c r="N9" s="731">
        <v>319023</v>
      </c>
      <c r="O9" s="731">
        <v>322335</v>
      </c>
      <c r="P9" s="731">
        <v>303823</v>
      </c>
      <c r="Q9" s="731">
        <v>315847</v>
      </c>
      <c r="R9" s="731">
        <v>312565</v>
      </c>
      <c r="S9" s="731">
        <v>310146</v>
      </c>
      <c r="T9" s="731">
        <v>297428</v>
      </c>
      <c r="U9" s="731">
        <v>291137</v>
      </c>
      <c r="V9" s="731">
        <v>304755</v>
      </c>
      <c r="W9" s="731"/>
    </row>
    <row r="10" spans="1:24">
      <c r="A10" s="705"/>
      <c r="B10" s="707" t="s">
        <v>625</v>
      </c>
      <c r="C10" s="709"/>
      <c r="D10" s="709"/>
      <c r="E10" s="709"/>
      <c r="F10" s="709"/>
      <c r="G10" s="709"/>
      <c r="H10" s="709">
        <v>450478.81507210922</v>
      </c>
      <c r="I10" s="709">
        <v>441187.19566365588</v>
      </c>
      <c r="J10" s="709">
        <v>441265.3830980623</v>
      </c>
      <c r="K10" s="709">
        <v>434493.25491583004</v>
      </c>
      <c r="L10" s="709">
        <v>427654.85010098736</v>
      </c>
      <c r="M10" s="731">
        <v>439785</v>
      </c>
      <c r="N10" s="731">
        <v>455791</v>
      </c>
      <c r="O10" s="731">
        <v>509443</v>
      </c>
      <c r="P10" s="731">
        <v>516539</v>
      </c>
      <c r="Q10" s="731">
        <v>512677</v>
      </c>
      <c r="R10" s="731">
        <v>456815</v>
      </c>
      <c r="S10" s="731">
        <v>454800</v>
      </c>
      <c r="T10" s="731">
        <v>463884</v>
      </c>
      <c r="U10" s="731">
        <v>434444</v>
      </c>
      <c r="V10" s="731">
        <v>404606</v>
      </c>
      <c r="W10" s="731"/>
    </row>
    <row r="11" spans="1:24">
      <c r="A11" s="705"/>
      <c r="B11" s="707" t="s">
        <v>626</v>
      </c>
      <c r="C11" s="709"/>
      <c r="D11" s="709"/>
      <c r="E11" s="709"/>
      <c r="F11" s="709"/>
      <c r="G11" s="709"/>
      <c r="H11" s="709">
        <v>3252604.1804384901</v>
      </c>
      <c r="I11" s="709">
        <v>3296602.6199233904</v>
      </c>
      <c r="J11" s="709">
        <v>3281513.8781971834</v>
      </c>
      <c r="K11" s="709">
        <v>3286160.9011151069</v>
      </c>
      <c r="L11" s="709">
        <v>3339496.3155025025</v>
      </c>
      <c r="M11" s="731">
        <v>3448084</v>
      </c>
      <c r="N11" s="731">
        <v>3546963</v>
      </c>
      <c r="O11" s="731">
        <v>3580085</v>
      </c>
      <c r="P11" s="731">
        <v>3501295</v>
      </c>
      <c r="Q11" s="731">
        <v>3380472</v>
      </c>
      <c r="R11" s="731">
        <v>3313032</v>
      </c>
      <c r="S11" s="731">
        <v>3322297</v>
      </c>
      <c r="T11" s="731">
        <v>3330009</v>
      </c>
      <c r="U11" s="731">
        <v>3330150</v>
      </c>
      <c r="V11" s="731">
        <v>3298978</v>
      </c>
      <c r="W11" s="731"/>
    </row>
    <row r="12" spans="1:24">
      <c r="A12" s="705"/>
      <c r="B12" s="707" t="s">
        <v>627</v>
      </c>
      <c r="C12" s="709"/>
      <c r="D12" s="709"/>
      <c r="E12" s="709"/>
      <c r="F12" s="709"/>
      <c r="G12" s="709"/>
      <c r="H12" s="709">
        <v>526548.2269501366</v>
      </c>
      <c r="I12" s="709">
        <v>510376.72847942286</v>
      </c>
      <c r="J12" s="709">
        <v>504512.4007099485</v>
      </c>
      <c r="K12" s="709">
        <v>475435.46628662309</v>
      </c>
      <c r="L12" s="709">
        <v>484451.64447448275</v>
      </c>
      <c r="M12" s="731">
        <v>454620</v>
      </c>
      <c r="N12" s="731">
        <v>464465</v>
      </c>
      <c r="O12" s="731">
        <v>530269</v>
      </c>
      <c r="P12" s="731">
        <v>508261</v>
      </c>
      <c r="Q12" s="731">
        <v>499647</v>
      </c>
      <c r="R12" s="731">
        <v>485085</v>
      </c>
      <c r="S12" s="731">
        <v>484135</v>
      </c>
      <c r="T12" s="731">
        <v>478956</v>
      </c>
      <c r="U12" s="731">
        <v>454025</v>
      </c>
      <c r="V12" s="731">
        <v>477121</v>
      </c>
      <c r="W12" s="731"/>
    </row>
    <row r="13" spans="1:24">
      <c r="A13" s="705"/>
      <c r="B13" s="707" t="s">
        <v>628</v>
      </c>
      <c r="C13" s="709"/>
      <c r="D13" s="709"/>
      <c r="E13" s="709"/>
      <c r="F13" s="709"/>
      <c r="G13" s="709"/>
      <c r="H13" s="709">
        <v>311947.19142221683</v>
      </c>
      <c r="I13" s="709">
        <v>312811.3775159333</v>
      </c>
      <c r="J13" s="709">
        <v>318414.95143187756</v>
      </c>
      <c r="K13" s="709">
        <v>326061.53249126155</v>
      </c>
      <c r="L13" s="709">
        <v>326343.18027154362</v>
      </c>
      <c r="M13" s="731">
        <v>332495</v>
      </c>
      <c r="N13" s="731">
        <v>326338</v>
      </c>
      <c r="O13" s="731">
        <v>332754</v>
      </c>
      <c r="P13" s="731">
        <v>335299</v>
      </c>
      <c r="Q13" s="731">
        <v>345425</v>
      </c>
      <c r="R13" s="731">
        <v>338741</v>
      </c>
      <c r="S13" s="731">
        <v>345700</v>
      </c>
      <c r="T13" s="731">
        <v>352448</v>
      </c>
      <c r="U13" s="731">
        <v>359376</v>
      </c>
      <c r="V13" s="731">
        <v>368476</v>
      </c>
      <c r="W13" s="731"/>
    </row>
    <row r="14" spans="1:24">
      <c r="A14" s="705"/>
      <c r="B14" s="707" t="s">
        <v>629</v>
      </c>
      <c r="C14" s="709"/>
      <c r="D14" s="709"/>
      <c r="E14" s="709"/>
      <c r="F14" s="709"/>
      <c r="G14" s="709"/>
      <c r="H14" s="709">
        <v>1368320.7115688191</v>
      </c>
      <c r="I14" s="709">
        <v>1360210.7112753214</v>
      </c>
      <c r="J14" s="709">
        <v>1318205.3547894196</v>
      </c>
      <c r="K14" s="709">
        <v>1304884.1944292628</v>
      </c>
      <c r="L14" s="709">
        <v>1255515.6859096675</v>
      </c>
      <c r="M14" s="731">
        <v>1290723</v>
      </c>
      <c r="N14" s="731">
        <v>1280773</v>
      </c>
      <c r="O14" s="731">
        <v>1270537</v>
      </c>
      <c r="P14" s="731">
        <v>1215865</v>
      </c>
      <c r="Q14" s="731">
        <v>1140422</v>
      </c>
      <c r="R14" s="731">
        <v>1181727</v>
      </c>
      <c r="S14" s="731">
        <v>1236812</v>
      </c>
      <c r="T14" s="731">
        <v>1283319</v>
      </c>
      <c r="U14" s="731">
        <v>1251886</v>
      </c>
      <c r="V14" s="731">
        <v>1043371</v>
      </c>
      <c r="W14" s="731"/>
    </row>
    <row r="15" spans="1:24">
      <c r="A15" s="705"/>
      <c r="B15" s="707" t="s">
        <v>630</v>
      </c>
      <c r="C15" s="709"/>
      <c r="D15" s="709"/>
      <c r="E15" s="709"/>
      <c r="F15" s="709"/>
      <c r="G15" s="709"/>
      <c r="H15" s="709">
        <v>661766.40177930088</v>
      </c>
      <c r="I15" s="709">
        <v>680979.83367780282</v>
      </c>
      <c r="J15" s="709">
        <v>663686.80330661172</v>
      </c>
      <c r="K15" s="709">
        <v>670675.72584384773</v>
      </c>
      <c r="L15" s="709">
        <v>705570.50693366432</v>
      </c>
      <c r="M15" s="731">
        <v>641242</v>
      </c>
      <c r="N15" s="731">
        <v>597900</v>
      </c>
      <c r="O15" s="731">
        <v>644187</v>
      </c>
      <c r="P15" s="731">
        <v>638523</v>
      </c>
      <c r="Q15" s="731">
        <v>629650</v>
      </c>
      <c r="R15" s="731">
        <v>634828</v>
      </c>
      <c r="S15" s="731">
        <v>651209</v>
      </c>
      <c r="T15" s="731">
        <v>670448</v>
      </c>
      <c r="U15" s="731">
        <v>640109</v>
      </c>
      <c r="V15" s="731">
        <v>705699</v>
      </c>
      <c r="W15" s="731"/>
    </row>
    <row r="16" spans="1:24">
      <c r="A16" s="705"/>
      <c r="B16" s="707" t="s">
        <v>631</v>
      </c>
      <c r="C16" s="709"/>
      <c r="D16" s="709"/>
      <c r="E16" s="709"/>
      <c r="F16" s="709"/>
      <c r="G16" s="709"/>
      <c r="H16" s="709">
        <v>997542.53231913969</v>
      </c>
      <c r="I16" s="709">
        <v>970783.19210827979</v>
      </c>
      <c r="J16" s="709">
        <v>933032.02037294267</v>
      </c>
      <c r="K16" s="709">
        <v>874185.97465378896</v>
      </c>
      <c r="L16" s="709">
        <v>817676.09121724893</v>
      </c>
      <c r="M16" s="731">
        <v>791861</v>
      </c>
      <c r="N16" s="731">
        <v>804011</v>
      </c>
      <c r="O16" s="731">
        <v>825542</v>
      </c>
      <c r="P16" s="731">
        <v>841530</v>
      </c>
      <c r="Q16" s="731">
        <v>865382</v>
      </c>
      <c r="R16" s="731">
        <v>832112</v>
      </c>
      <c r="S16" s="731">
        <v>832789</v>
      </c>
      <c r="T16" s="731">
        <v>831073</v>
      </c>
      <c r="U16" s="731">
        <v>792873</v>
      </c>
      <c r="V16" s="731">
        <v>753372</v>
      </c>
      <c r="W16" s="731"/>
    </row>
    <row r="17" spans="1:25">
      <c r="A17" s="705"/>
      <c r="B17" s="707" t="s">
        <v>632</v>
      </c>
      <c r="C17" s="709"/>
      <c r="D17" s="709"/>
      <c r="E17" s="709"/>
      <c r="F17" s="709"/>
      <c r="G17" s="709"/>
      <c r="H17" s="709">
        <v>295036.08375103539</v>
      </c>
      <c r="I17" s="709">
        <v>301032.47911056742</v>
      </c>
      <c r="J17" s="709">
        <v>306351.73987775052</v>
      </c>
      <c r="K17" s="709">
        <v>313394.34208184347</v>
      </c>
      <c r="L17" s="709">
        <v>299165.31356220914</v>
      </c>
      <c r="M17" s="731">
        <v>303002</v>
      </c>
      <c r="N17" s="731">
        <v>298083</v>
      </c>
      <c r="O17" s="731">
        <v>292126</v>
      </c>
      <c r="P17" s="731">
        <v>294122</v>
      </c>
      <c r="Q17" s="731">
        <v>301337</v>
      </c>
      <c r="R17" s="731">
        <v>308104</v>
      </c>
      <c r="S17" s="731">
        <v>312716</v>
      </c>
      <c r="T17" s="731">
        <v>321756</v>
      </c>
      <c r="U17" s="731">
        <v>323285</v>
      </c>
      <c r="V17" s="731">
        <v>322365</v>
      </c>
      <c r="W17" s="731"/>
    </row>
    <row r="18" spans="1:25">
      <c r="A18" s="705"/>
      <c r="B18" s="707" t="s">
        <v>633</v>
      </c>
      <c r="C18" s="709"/>
      <c r="D18" s="709"/>
      <c r="E18" s="709"/>
      <c r="F18" s="709"/>
      <c r="G18" s="709"/>
      <c r="H18" s="709">
        <v>986518.20554250246</v>
      </c>
      <c r="I18" s="709">
        <v>1015378.5777162269</v>
      </c>
      <c r="J18" s="709">
        <v>1015492.5545554005</v>
      </c>
      <c r="K18" s="709">
        <v>995963.06307823583</v>
      </c>
      <c r="L18" s="709">
        <v>974264.99364954559</v>
      </c>
      <c r="M18" s="731">
        <v>965514</v>
      </c>
      <c r="N18" s="731">
        <v>954003</v>
      </c>
      <c r="O18" s="731">
        <v>948530</v>
      </c>
      <c r="P18" s="731">
        <v>947677</v>
      </c>
      <c r="Q18" s="731">
        <v>958508</v>
      </c>
      <c r="R18" s="731">
        <v>965059</v>
      </c>
      <c r="S18" s="731">
        <v>949955</v>
      </c>
      <c r="T18" s="731">
        <v>922970</v>
      </c>
      <c r="U18" s="731">
        <v>854856</v>
      </c>
      <c r="V18" s="731">
        <v>642625</v>
      </c>
      <c r="W18" s="731"/>
    </row>
    <row r="19" spans="1:25">
      <c r="A19" s="705"/>
      <c r="B19" s="707" t="s">
        <v>634</v>
      </c>
      <c r="C19" s="709"/>
      <c r="D19" s="709"/>
      <c r="E19" s="709"/>
      <c r="F19" s="709"/>
      <c r="G19" s="709"/>
      <c r="H19" s="709">
        <v>744930.56094308186</v>
      </c>
      <c r="I19" s="709">
        <v>772213.47289945511</v>
      </c>
      <c r="J19" s="709">
        <v>614845.47728798969</v>
      </c>
      <c r="K19" s="709">
        <v>597121.02450192056</v>
      </c>
      <c r="L19" s="709">
        <v>575624.91044612823</v>
      </c>
      <c r="M19" s="731">
        <v>564380</v>
      </c>
      <c r="N19" s="731">
        <v>547445</v>
      </c>
      <c r="O19" s="731">
        <v>610716</v>
      </c>
      <c r="P19" s="731">
        <v>588561</v>
      </c>
      <c r="Q19" s="731">
        <v>630680</v>
      </c>
      <c r="R19" s="731">
        <v>596836</v>
      </c>
      <c r="S19" s="731">
        <v>619086</v>
      </c>
      <c r="T19" s="731">
        <v>628300</v>
      </c>
      <c r="U19" s="731">
        <v>654954</v>
      </c>
      <c r="V19" s="731">
        <v>638928</v>
      </c>
      <c r="W19" s="731"/>
    </row>
    <row r="20" spans="1:25">
      <c r="A20" s="705"/>
      <c r="B20" s="707" t="s">
        <v>635</v>
      </c>
      <c r="C20" s="709"/>
      <c r="D20" s="709"/>
      <c r="E20" s="709"/>
      <c r="F20" s="709"/>
      <c r="G20" s="709"/>
      <c r="H20" s="709">
        <v>934011.33452871628</v>
      </c>
      <c r="I20" s="709">
        <v>981181.3518164024</v>
      </c>
      <c r="J20" s="709">
        <v>1001631.6226580495</v>
      </c>
      <c r="K20" s="709">
        <v>965503.07575563178</v>
      </c>
      <c r="L20" s="709">
        <v>1003040.1810271299</v>
      </c>
      <c r="M20" s="731">
        <v>1021448</v>
      </c>
      <c r="N20" s="731">
        <v>1013500</v>
      </c>
      <c r="O20" s="731">
        <v>1053741</v>
      </c>
      <c r="P20" s="731">
        <v>1024549</v>
      </c>
      <c r="Q20" s="731">
        <v>1118510</v>
      </c>
      <c r="R20" s="731">
        <v>1177480</v>
      </c>
      <c r="S20" s="731">
        <v>1287453</v>
      </c>
      <c r="T20" s="731">
        <v>1406761</v>
      </c>
      <c r="U20" s="731">
        <v>1495739</v>
      </c>
      <c r="V20" s="731">
        <v>1412468</v>
      </c>
      <c r="W20" s="731"/>
    </row>
    <row r="21" spans="1:25">
      <c r="A21" s="705"/>
      <c r="B21" s="737" t="s">
        <v>636</v>
      </c>
      <c r="C21" s="709"/>
      <c r="D21" s="709"/>
      <c r="E21" s="709"/>
      <c r="F21" s="709"/>
      <c r="G21" s="709"/>
      <c r="H21" s="709">
        <f>H7-H22</f>
        <v>10347651.054299653</v>
      </c>
      <c r="I21" s="709">
        <f t="shared" ref="I21:L21" si="2">I7-I22</f>
        <v>10468115.717372024</v>
      </c>
      <c r="J21" s="709">
        <f t="shared" si="2"/>
        <v>10256042.122099675</v>
      </c>
      <c r="K21" s="709">
        <f t="shared" si="2"/>
        <v>10076649.540548077</v>
      </c>
      <c r="L21" s="709">
        <f t="shared" si="2"/>
        <v>10048897.991523545</v>
      </c>
      <c r="M21" s="731">
        <v>10016252</v>
      </c>
      <c r="N21" s="731">
        <v>10009807</v>
      </c>
      <c r="O21" s="731">
        <v>10352610</v>
      </c>
      <c r="P21" s="731">
        <v>10255587</v>
      </c>
      <c r="Q21" s="731">
        <v>10350260</v>
      </c>
      <c r="R21" s="731">
        <v>10298671</v>
      </c>
      <c r="S21" s="731">
        <v>10554107</v>
      </c>
      <c r="T21" s="731">
        <v>10717526</v>
      </c>
      <c r="U21" s="731">
        <v>10581321</v>
      </c>
      <c r="V21" s="731">
        <v>10068133</v>
      </c>
      <c r="W21" s="731"/>
    </row>
    <row r="22" spans="1:25">
      <c r="A22" s="705"/>
      <c r="B22" s="737" t="s">
        <v>637</v>
      </c>
      <c r="C22" s="709"/>
      <c r="D22" s="709"/>
      <c r="E22" s="709"/>
      <c r="F22" s="709"/>
      <c r="G22" s="709"/>
      <c r="H22" s="709">
        <v>2223406.5726764435</v>
      </c>
      <c r="I22" s="709">
        <v>2241092.3863493111</v>
      </c>
      <c r="J22" s="709">
        <v>2241694.0434057703</v>
      </c>
      <c r="K22" s="709">
        <v>2274820.4098030888</v>
      </c>
      <c r="L22" s="709">
        <v>2307275.3584607793</v>
      </c>
      <c r="M22" s="731">
        <v>2411164</v>
      </c>
      <c r="N22" s="731">
        <v>2481209</v>
      </c>
      <c r="O22" s="731">
        <v>2495958</v>
      </c>
      <c r="P22" s="731">
        <v>2429697</v>
      </c>
      <c r="Q22" s="731">
        <v>2377947</v>
      </c>
      <c r="R22" s="731">
        <v>2331666</v>
      </c>
      <c r="S22" s="731">
        <v>2295175</v>
      </c>
      <c r="T22" s="731">
        <v>2305921</v>
      </c>
      <c r="U22" s="731">
        <v>2325276</v>
      </c>
      <c r="V22" s="731">
        <v>2293568</v>
      </c>
      <c r="W22" s="731"/>
    </row>
    <row r="23" spans="1:25">
      <c r="A23" s="705"/>
      <c r="B23" s="707" t="s">
        <v>638</v>
      </c>
      <c r="C23" s="709"/>
      <c r="D23" s="709"/>
      <c r="E23" s="709"/>
      <c r="F23" s="709"/>
      <c r="G23" s="709"/>
      <c r="H23" s="709">
        <v>217063.60504795698</v>
      </c>
      <c r="I23" s="709">
        <v>206137.19669630818</v>
      </c>
      <c r="J23" s="709">
        <v>202005.31411575348</v>
      </c>
      <c r="K23" s="709">
        <v>206278.20161703415</v>
      </c>
      <c r="L23" s="709">
        <v>217911.10465868207</v>
      </c>
      <c r="M23" s="731">
        <v>310386</v>
      </c>
      <c r="N23" s="731">
        <v>307394</v>
      </c>
      <c r="O23" s="731">
        <v>313563</v>
      </c>
      <c r="P23" s="731">
        <v>296045</v>
      </c>
      <c r="Q23" s="731">
        <v>319221</v>
      </c>
      <c r="R23" s="731">
        <v>325101</v>
      </c>
      <c r="S23" s="731">
        <v>356240</v>
      </c>
      <c r="T23" s="731">
        <v>390440</v>
      </c>
      <c r="U23" s="731">
        <v>402044</v>
      </c>
      <c r="V23" s="731">
        <v>367507</v>
      </c>
      <c r="W23" s="731"/>
    </row>
    <row r="24" spans="1:25">
      <c r="A24" s="705"/>
      <c r="B24" s="738" t="s">
        <v>639</v>
      </c>
      <c r="C24" s="708"/>
      <c r="D24" s="708"/>
      <c r="E24" s="708"/>
      <c r="F24" s="708"/>
      <c r="G24" s="708"/>
      <c r="H24" s="708">
        <f>SUM(H26:H28)</f>
        <v>2718501.597846041</v>
      </c>
      <c r="I24" s="708">
        <f t="shared" ref="I24:L24" si="3">SUM(I26:I28)</f>
        <v>2795046.3584107915</v>
      </c>
      <c r="J24" s="708">
        <f t="shared" si="3"/>
        <v>2877002.9513288355</v>
      </c>
      <c r="K24" s="708">
        <f t="shared" si="3"/>
        <v>2942119.4391947063</v>
      </c>
      <c r="L24" s="708">
        <f t="shared" si="3"/>
        <v>2941966.640784381</v>
      </c>
      <c r="M24" s="713">
        <v>2990001</v>
      </c>
      <c r="N24" s="713">
        <v>2986108</v>
      </c>
      <c r="O24" s="713">
        <v>3020265</v>
      </c>
      <c r="P24" s="713">
        <v>3092904</v>
      </c>
      <c r="Q24" s="713">
        <v>3142098</v>
      </c>
      <c r="R24" s="713">
        <v>3157143</v>
      </c>
      <c r="S24" s="713">
        <v>3197349</v>
      </c>
      <c r="T24" s="713">
        <v>3217749</v>
      </c>
      <c r="U24" s="713">
        <v>3329103</v>
      </c>
      <c r="V24" s="713">
        <v>3342346</v>
      </c>
      <c r="W24" s="713"/>
      <c r="X24" s="364" t="s">
        <v>640</v>
      </c>
    </row>
    <row r="25" spans="1:25">
      <c r="A25" s="705"/>
      <c r="B25" s="699"/>
      <c r="C25" s="699"/>
      <c r="D25" s="699"/>
      <c r="E25" s="699"/>
      <c r="F25" s="699"/>
      <c r="G25" s="699"/>
      <c r="H25" s="699"/>
      <c r="I25" s="699"/>
      <c r="J25" s="699"/>
      <c r="K25" s="699"/>
      <c r="L25" s="699"/>
      <c r="M25" s="731"/>
      <c r="N25" s="731"/>
      <c r="O25" s="731"/>
      <c r="P25" s="731"/>
      <c r="Q25" s="731"/>
      <c r="R25" s="731"/>
      <c r="S25" s="731"/>
      <c r="T25" s="731"/>
      <c r="U25" s="731"/>
      <c r="V25" s="731"/>
      <c r="W25" s="731"/>
    </row>
    <row r="26" spans="1:25">
      <c r="A26" s="705"/>
      <c r="B26" s="739" t="s">
        <v>641</v>
      </c>
      <c r="C26" s="709"/>
      <c r="D26" s="709"/>
      <c r="E26" s="709"/>
      <c r="F26" s="709"/>
      <c r="G26" s="709"/>
      <c r="H26" s="709">
        <v>744527.75180750201</v>
      </c>
      <c r="I26" s="709">
        <v>788729.3673026741</v>
      </c>
      <c r="J26" s="709">
        <v>759842.08766004664</v>
      </c>
      <c r="K26" s="709">
        <v>724201.70041438297</v>
      </c>
      <c r="L26" s="709">
        <v>737950.15483962907</v>
      </c>
      <c r="M26" s="731">
        <v>727846</v>
      </c>
      <c r="N26" s="731">
        <v>700020</v>
      </c>
      <c r="O26" s="731">
        <v>673634</v>
      </c>
      <c r="P26" s="731">
        <v>685984</v>
      </c>
      <c r="Q26" s="731">
        <v>672966</v>
      </c>
      <c r="R26" s="731">
        <v>677349</v>
      </c>
      <c r="S26" s="731">
        <v>592159</v>
      </c>
      <c r="T26" s="731">
        <v>604578</v>
      </c>
      <c r="U26" s="731">
        <v>601286</v>
      </c>
      <c r="V26" s="731">
        <v>608604</v>
      </c>
      <c r="W26" s="731"/>
    </row>
    <row r="27" spans="1:25">
      <c r="A27" s="705"/>
      <c r="B27" s="739" t="s">
        <v>642</v>
      </c>
      <c r="C27" s="708"/>
      <c r="D27" s="708"/>
      <c r="E27" s="708"/>
      <c r="F27" s="708"/>
      <c r="G27" s="708"/>
      <c r="H27" s="709">
        <v>1037605.7290385388</v>
      </c>
      <c r="I27" s="709">
        <v>1050708.2131081177</v>
      </c>
      <c r="J27" s="709">
        <v>1027876.3786687884</v>
      </c>
      <c r="K27" s="709">
        <v>1065665.9427803231</v>
      </c>
      <c r="L27" s="709">
        <v>999623.20294475183</v>
      </c>
      <c r="M27" s="731">
        <v>1006238</v>
      </c>
      <c r="N27" s="731">
        <v>988823</v>
      </c>
      <c r="O27" s="731">
        <v>1004682</v>
      </c>
      <c r="P27" s="731">
        <v>1023726</v>
      </c>
      <c r="Q27" s="731">
        <v>1040584</v>
      </c>
      <c r="R27" s="731">
        <v>1029756</v>
      </c>
      <c r="S27" s="731">
        <v>1122754</v>
      </c>
      <c r="T27" s="731">
        <v>1116006</v>
      </c>
      <c r="U27" s="731">
        <v>1182001</v>
      </c>
      <c r="V27" s="731">
        <v>1201500</v>
      </c>
      <c r="W27" s="731"/>
    </row>
    <row r="28" spans="1:25">
      <c r="A28" s="705"/>
      <c r="B28" s="739" t="s">
        <v>643</v>
      </c>
      <c r="C28" s="708"/>
      <c r="D28" s="708"/>
      <c r="E28" s="708"/>
      <c r="F28" s="708"/>
      <c r="G28" s="708"/>
      <c r="H28" s="709">
        <v>936368.11699999997</v>
      </c>
      <c r="I28" s="709">
        <v>955608.77799999993</v>
      </c>
      <c r="J28" s="709">
        <v>1089284.4850000001</v>
      </c>
      <c r="K28" s="709">
        <v>1152251.7960000001</v>
      </c>
      <c r="L28" s="709">
        <v>1204393.2830000001</v>
      </c>
      <c r="M28" s="731">
        <v>1255916</v>
      </c>
      <c r="N28" s="731">
        <v>1297265</v>
      </c>
      <c r="O28" s="731">
        <v>1341949</v>
      </c>
      <c r="P28" s="731">
        <v>1383194</v>
      </c>
      <c r="Q28" s="731">
        <v>1428548</v>
      </c>
      <c r="R28" s="731">
        <v>1450038</v>
      </c>
      <c r="S28" s="731">
        <v>1482436</v>
      </c>
      <c r="T28" s="731">
        <v>1497165</v>
      </c>
      <c r="U28" s="731">
        <v>1545816</v>
      </c>
      <c r="V28" s="731">
        <v>1532242</v>
      </c>
      <c r="W28" s="731"/>
    </row>
    <row r="29" spans="1:25">
      <c r="A29" s="705"/>
      <c r="B29" s="707" t="s">
        <v>644</v>
      </c>
      <c r="C29" s="699"/>
      <c r="D29" s="699"/>
      <c r="E29" s="699"/>
      <c r="F29" s="699"/>
      <c r="G29" s="699"/>
      <c r="H29" s="699"/>
      <c r="I29" s="710"/>
      <c r="J29" s="710"/>
      <c r="K29" s="710"/>
      <c r="L29" s="710"/>
      <c r="M29" s="731"/>
      <c r="N29" s="731"/>
      <c r="O29" s="731"/>
      <c r="P29" s="731"/>
      <c r="Q29" s="731"/>
      <c r="R29" s="731"/>
      <c r="S29" s="731"/>
      <c r="T29" s="731"/>
      <c r="U29" s="731"/>
      <c r="V29" s="731"/>
      <c r="W29" s="731"/>
    </row>
    <row r="30" spans="1:25">
      <c r="A30" s="705"/>
      <c r="B30" s="707" t="s">
        <v>645</v>
      </c>
      <c r="C30" s="711"/>
      <c r="D30" s="711"/>
      <c r="E30" s="711"/>
      <c r="F30" s="711"/>
      <c r="G30" s="711"/>
      <c r="H30" s="711">
        <f>H6+H24+H49-H31</f>
        <v>15566918.101653779</v>
      </c>
      <c r="I30" s="711">
        <f t="shared" ref="I30:L30" si="4">I6+I24-I31</f>
        <v>15232975.958486188</v>
      </c>
      <c r="J30" s="711">
        <f t="shared" si="4"/>
        <v>15052373.496592466</v>
      </c>
      <c r="K30" s="711">
        <f t="shared" si="4"/>
        <v>14964528.740187004</v>
      </c>
      <c r="L30" s="711">
        <f t="shared" si="4"/>
        <v>14996108.219996881</v>
      </c>
      <c r="M30" s="713">
        <v>15192267</v>
      </c>
      <c r="N30" s="713">
        <v>15259789</v>
      </c>
      <c r="O30" s="713">
        <v>15673504</v>
      </c>
      <c r="P30" s="713">
        <v>15540326</v>
      </c>
      <c r="Q30" s="713">
        <v>15657514</v>
      </c>
      <c r="R30" s="713">
        <v>15628507</v>
      </c>
      <c r="S30" s="713">
        <v>15931296</v>
      </c>
      <c r="T30" s="713">
        <v>16143961</v>
      </c>
      <c r="U30" s="713">
        <v>16131895</v>
      </c>
      <c r="V30" s="713">
        <v>15566042</v>
      </c>
      <c r="W30" s="713"/>
    </row>
    <row r="31" spans="1:25">
      <c r="A31" s="705"/>
      <c r="B31" s="739" t="s">
        <v>646</v>
      </c>
      <c r="C31" s="711"/>
      <c r="D31" s="711"/>
      <c r="E31" s="711"/>
      <c r="F31" s="711"/>
      <c r="G31" s="711"/>
      <c r="H31" s="711">
        <v>461784.2871456045</v>
      </c>
      <c r="I31" s="711">
        <v>477415.70034224563</v>
      </c>
      <c r="J31" s="711">
        <v>524370.93435756885</v>
      </c>
      <c r="K31" s="711">
        <v>535338.85097590159</v>
      </c>
      <c r="L31" s="711">
        <v>519942.87543050526</v>
      </c>
      <c r="M31" s="713">
        <v>535535</v>
      </c>
      <c r="N31" s="713">
        <v>524729</v>
      </c>
      <c r="O31" s="713">
        <v>508891</v>
      </c>
      <c r="P31" s="713">
        <v>533906</v>
      </c>
      <c r="Q31" s="713">
        <v>532011</v>
      </c>
      <c r="R31" s="713">
        <v>484074</v>
      </c>
      <c r="S31" s="713">
        <v>471576</v>
      </c>
      <c r="T31" s="713">
        <v>487675</v>
      </c>
      <c r="U31" s="713">
        <v>505850</v>
      </c>
      <c r="V31" s="713">
        <v>505512</v>
      </c>
      <c r="W31" s="713"/>
      <c r="Y31" s="365" t="s">
        <v>647</v>
      </c>
    </row>
    <row r="32" spans="1:25">
      <c r="A32" s="705"/>
      <c r="B32" s="712" t="s">
        <v>648</v>
      </c>
      <c r="C32" s="711"/>
      <c r="D32" s="711"/>
      <c r="E32" s="711"/>
      <c r="F32" s="711"/>
      <c r="G32" s="711"/>
      <c r="H32" s="711">
        <f>H33+H41</f>
        <v>5509800.7294460516</v>
      </c>
      <c r="I32" s="711">
        <f t="shared" ref="I32:L32" si="5">I33+I41</f>
        <v>5288602.7275216421</v>
      </c>
      <c r="J32" s="711">
        <f t="shared" si="5"/>
        <v>5323398.2643505391</v>
      </c>
      <c r="K32" s="711">
        <f t="shared" si="5"/>
        <v>4374383.8364472976</v>
      </c>
      <c r="L32" s="711">
        <f t="shared" si="5"/>
        <v>4719460.5037361169</v>
      </c>
      <c r="M32" s="713">
        <v>4742587</v>
      </c>
      <c r="N32" s="713">
        <v>4637657</v>
      </c>
      <c r="O32" s="713">
        <v>5013734</v>
      </c>
      <c r="P32" s="713">
        <v>5017013</v>
      </c>
      <c r="Q32" s="713">
        <v>5233615</v>
      </c>
      <c r="R32" s="713">
        <v>5090030</v>
      </c>
      <c r="S32" s="713">
        <v>5307742</v>
      </c>
      <c r="T32" s="713">
        <v>5247380</v>
      </c>
      <c r="U32" s="713">
        <v>5510095</v>
      </c>
      <c r="V32" s="713">
        <v>4990093</v>
      </c>
      <c r="W32" s="713"/>
      <c r="X32" s="364" t="s">
        <v>649</v>
      </c>
    </row>
    <row r="33" spans="1:25">
      <c r="A33" s="705"/>
      <c r="B33" s="707" t="s">
        <v>650</v>
      </c>
      <c r="C33" s="711"/>
      <c r="D33" s="711"/>
      <c r="E33" s="711"/>
      <c r="F33" s="711"/>
      <c r="G33" s="711"/>
      <c r="H33" s="711">
        <f>H34+H37</f>
        <v>5483401.8239674298</v>
      </c>
      <c r="I33" s="711">
        <f t="shared" ref="I33:L33" si="6">I34+I37</f>
        <v>5207703.317711547</v>
      </c>
      <c r="J33" s="711">
        <f t="shared" si="6"/>
        <v>5147255.8245703764</v>
      </c>
      <c r="K33" s="711">
        <f t="shared" si="6"/>
        <v>4559004.397788276</v>
      </c>
      <c r="L33" s="711">
        <f t="shared" si="6"/>
        <v>4795474.1162305726</v>
      </c>
      <c r="M33" s="713">
        <v>4674041</v>
      </c>
      <c r="N33" s="713">
        <v>4618983</v>
      </c>
      <c r="O33" s="713">
        <v>4960337</v>
      </c>
      <c r="P33" s="713">
        <v>5031380</v>
      </c>
      <c r="Q33" s="713">
        <v>5093833</v>
      </c>
      <c r="R33" s="713">
        <v>5185250</v>
      </c>
      <c r="S33" s="713">
        <v>5239564</v>
      </c>
      <c r="T33" s="713">
        <v>5164885</v>
      </c>
      <c r="U33" s="713">
        <v>5344545</v>
      </c>
      <c r="V33" s="713">
        <v>5208290</v>
      </c>
      <c r="W33" s="713"/>
    </row>
    <row r="34" spans="1:25">
      <c r="A34" s="705"/>
      <c r="B34" s="712" t="s">
        <v>651</v>
      </c>
      <c r="C34" s="711"/>
      <c r="D34" s="711"/>
      <c r="E34" s="711"/>
      <c r="F34" s="711"/>
      <c r="G34" s="711"/>
      <c r="H34" s="711">
        <f t="shared" ref="H34:L34" si="7">SUM(H35:H36)</f>
        <v>4707242.1079789586</v>
      </c>
      <c r="I34" s="711">
        <f t="shared" si="7"/>
        <v>4536678.9674284421</v>
      </c>
      <c r="J34" s="711">
        <f t="shared" si="7"/>
        <v>4478897.7442776021</v>
      </c>
      <c r="K34" s="711">
        <f t="shared" si="7"/>
        <v>3825172.0552793792</v>
      </c>
      <c r="L34" s="711">
        <f t="shared" si="7"/>
        <v>4007470.2017806363</v>
      </c>
      <c r="M34" s="713">
        <v>4055081</v>
      </c>
      <c r="N34" s="713">
        <v>3981827</v>
      </c>
      <c r="O34" s="713">
        <v>4209316</v>
      </c>
      <c r="P34" s="713">
        <v>4319923</v>
      </c>
      <c r="Q34" s="713">
        <v>4350647</v>
      </c>
      <c r="R34" s="713">
        <v>4433209</v>
      </c>
      <c r="S34" s="713">
        <v>4511097</v>
      </c>
      <c r="T34" s="713">
        <v>4475697</v>
      </c>
      <c r="U34" s="713">
        <v>4542119</v>
      </c>
      <c r="V34" s="713">
        <v>4273075</v>
      </c>
      <c r="W34" s="713"/>
      <c r="Y34" s="617"/>
    </row>
    <row r="35" spans="1:25">
      <c r="A35" s="705"/>
      <c r="B35" s="707" t="s">
        <v>652</v>
      </c>
      <c r="C35" s="711"/>
      <c r="D35" s="711"/>
      <c r="E35" s="711"/>
      <c r="F35" s="711"/>
      <c r="G35" s="711"/>
      <c r="H35" s="711">
        <v>958034</v>
      </c>
      <c r="I35" s="711">
        <v>845424</v>
      </c>
      <c r="J35" s="711">
        <v>789486</v>
      </c>
      <c r="K35" s="711">
        <v>609131</v>
      </c>
      <c r="L35" s="711">
        <v>637901</v>
      </c>
      <c r="M35" s="713">
        <v>666390</v>
      </c>
      <c r="N35" s="713">
        <v>676352</v>
      </c>
      <c r="O35" s="713">
        <v>725896</v>
      </c>
      <c r="P35" s="713">
        <v>709621</v>
      </c>
      <c r="Q35" s="713">
        <v>746989</v>
      </c>
      <c r="R35" s="713">
        <v>752081</v>
      </c>
      <c r="S35" s="713">
        <v>706330</v>
      </c>
      <c r="T35" s="713">
        <v>672797</v>
      </c>
      <c r="U35" s="713">
        <v>720512</v>
      </c>
      <c r="V35" s="713">
        <v>667891</v>
      </c>
      <c r="W35" s="713"/>
    </row>
    <row r="36" spans="1:25">
      <c r="A36" s="705"/>
      <c r="B36" s="707" t="s">
        <v>653</v>
      </c>
      <c r="C36" s="710"/>
      <c r="D36" s="710"/>
      <c r="E36" s="710"/>
      <c r="F36" s="710"/>
      <c r="G36" s="710"/>
      <c r="H36" s="710">
        <v>3749208.1079789586</v>
      </c>
      <c r="I36" s="710">
        <v>3691254.9674284416</v>
      </c>
      <c r="J36" s="710">
        <v>3689411.7442776025</v>
      </c>
      <c r="K36" s="710">
        <v>3216041.0552793792</v>
      </c>
      <c r="L36" s="710">
        <v>3369569.2017806363</v>
      </c>
      <c r="M36" s="731">
        <v>3388691</v>
      </c>
      <c r="N36" s="731">
        <v>3305475</v>
      </c>
      <c r="O36" s="731">
        <v>3483420</v>
      </c>
      <c r="P36" s="731">
        <v>3610302</v>
      </c>
      <c r="Q36" s="731">
        <v>3603658</v>
      </c>
      <c r="R36" s="731">
        <v>3681128</v>
      </c>
      <c r="S36" s="731">
        <v>3804767</v>
      </c>
      <c r="T36" s="731">
        <v>3802900</v>
      </c>
      <c r="U36" s="731">
        <v>3821607</v>
      </c>
      <c r="V36" s="731">
        <v>3605184</v>
      </c>
      <c r="W36" s="731"/>
    </row>
    <row r="37" spans="1:25">
      <c r="A37" s="705"/>
      <c r="B37" s="712" t="s">
        <v>654</v>
      </c>
      <c r="C37" s="711"/>
      <c r="D37" s="711"/>
      <c r="E37" s="711"/>
      <c r="F37" s="711"/>
      <c r="G37" s="711"/>
      <c r="H37" s="711">
        <f>SUM(H38:H40)</f>
        <v>776159.71598847106</v>
      </c>
      <c r="I37" s="711">
        <f t="shared" ref="I37:L37" si="8">SUM(I38:I40)</f>
        <v>671024.35028310516</v>
      </c>
      <c r="J37" s="711">
        <f t="shared" si="8"/>
        <v>668358.0802927746</v>
      </c>
      <c r="K37" s="711">
        <f t="shared" si="8"/>
        <v>733832.34250889684</v>
      </c>
      <c r="L37" s="711">
        <f t="shared" si="8"/>
        <v>788003.91444993624</v>
      </c>
      <c r="M37" s="713">
        <v>618960</v>
      </c>
      <c r="N37" s="713">
        <v>637156</v>
      </c>
      <c r="O37" s="713">
        <v>751021</v>
      </c>
      <c r="P37" s="713">
        <v>711457</v>
      </c>
      <c r="Q37" s="713">
        <v>743187</v>
      </c>
      <c r="R37" s="713">
        <v>752041</v>
      </c>
      <c r="S37" s="713">
        <v>728468</v>
      </c>
      <c r="T37" s="713">
        <v>689187</v>
      </c>
      <c r="U37" s="713">
        <v>802426</v>
      </c>
      <c r="V37" s="713">
        <v>935215</v>
      </c>
      <c r="W37" s="713"/>
    </row>
    <row r="38" spans="1:25">
      <c r="A38" s="705"/>
      <c r="B38" s="707" t="s">
        <v>652</v>
      </c>
      <c r="C38" s="711"/>
      <c r="D38" s="711"/>
      <c r="E38" s="711"/>
      <c r="F38" s="711"/>
      <c r="G38" s="711"/>
      <c r="H38" s="711">
        <v>33871</v>
      </c>
      <c r="I38" s="711">
        <v>25863</v>
      </c>
      <c r="J38" s="711">
        <v>30438</v>
      </c>
      <c r="K38" s="711">
        <v>22789</v>
      </c>
      <c r="L38" s="711">
        <v>22738</v>
      </c>
      <c r="M38" s="713">
        <v>26757</v>
      </c>
      <c r="N38" s="713">
        <v>21489</v>
      </c>
      <c r="O38" s="713">
        <v>26150</v>
      </c>
      <c r="P38" s="713">
        <v>24142</v>
      </c>
      <c r="Q38" s="713">
        <v>23905</v>
      </c>
      <c r="R38" s="713">
        <v>32325</v>
      </c>
      <c r="S38" s="713">
        <v>36490</v>
      </c>
      <c r="T38" s="713">
        <v>35643</v>
      </c>
      <c r="U38" s="713">
        <v>35183</v>
      </c>
      <c r="V38" s="713">
        <v>39892</v>
      </c>
      <c r="W38" s="713"/>
    </row>
    <row r="39" spans="1:25">
      <c r="A39" s="705"/>
      <c r="B39" s="707" t="s">
        <v>653</v>
      </c>
      <c r="C39" s="711"/>
      <c r="D39" s="711"/>
      <c r="E39" s="711"/>
      <c r="F39" s="711"/>
      <c r="G39" s="711"/>
      <c r="H39" s="711">
        <v>138612.49494068543</v>
      </c>
      <c r="I39" s="711">
        <v>121353.46272675687</v>
      </c>
      <c r="J39" s="711">
        <v>131021.03809631403</v>
      </c>
      <c r="K39" s="711">
        <v>136594.18368491289</v>
      </c>
      <c r="L39" s="711">
        <v>142242.34003385447</v>
      </c>
      <c r="M39" s="713">
        <v>78218</v>
      </c>
      <c r="N39" s="713">
        <v>119162</v>
      </c>
      <c r="O39" s="713">
        <v>140464</v>
      </c>
      <c r="P39" s="713">
        <v>137310</v>
      </c>
      <c r="Q39" s="713">
        <v>130809</v>
      </c>
      <c r="R39" s="713">
        <v>122734</v>
      </c>
      <c r="S39" s="713">
        <v>131197</v>
      </c>
      <c r="T39" s="713">
        <v>118533</v>
      </c>
      <c r="U39" s="713">
        <v>148114</v>
      </c>
      <c r="V39" s="713">
        <v>198666</v>
      </c>
      <c r="W39" s="713"/>
    </row>
    <row r="40" spans="1:25">
      <c r="A40" s="705"/>
      <c r="B40" s="739" t="s">
        <v>655</v>
      </c>
      <c r="C40" s="711"/>
      <c r="D40" s="711"/>
      <c r="E40" s="711"/>
      <c r="F40" s="711"/>
      <c r="G40" s="711"/>
      <c r="H40" s="711">
        <v>603676.2210477856</v>
      </c>
      <c r="I40" s="711">
        <v>523807.88755634835</v>
      </c>
      <c r="J40" s="711">
        <v>506899.04219646059</v>
      </c>
      <c r="K40" s="711">
        <v>574449.15882398398</v>
      </c>
      <c r="L40" s="711">
        <v>623023.57441608177</v>
      </c>
      <c r="M40" s="713">
        <v>513985</v>
      </c>
      <c r="N40" s="713">
        <v>496505</v>
      </c>
      <c r="O40" s="713">
        <v>584407</v>
      </c>
      <c r="P40" s="713">
        <v>550005</v>
      </c>
      <c r="Q40" s="713">
        <v>588472</v>
      </c>
      <c r="R40" s="713">
        <v>596982</v>
      </c>
      <c r="S40" s="713">
        <v>560780</v>
      </c>
      <c r="T40" s="713">
        <v>535012</v>
      </c>
      <c r="U40" s="713">
        <v>619129</v>
      </c>
      <c r="V40" s="713">
        <v>696657</v>
      </c>
      <c r="W40" s="713"/>
    </row>
    <row r="41" spans="1:25">
      <c r="A41" s="705"/>
      <c r="B41" s="707" t="s">
        <v>656</v>
      </c>
      <c r="C41" s="713"/>
      <c r="D41" s="713"/>
      <c r="E41" s="713"/>
      <c r="F41" s="713"/>
      <c r="G41" s="713"/>
      <c r="H41" s="713">
        <f t="shared" ref="H41:L41" si="9">SUM(H42:H43)</f>
        <v>26398.905478621895</v>
      </c>
      <c r="I41" s="713">
        <f t="shared" si="9"/>
        <v>80899.409810095312</v>
      </c>
      <c r="J41" s="713">
        <f t="shared" si="9"/>
        <v>176142.43978016259</v>
      </c>
      <c r="K41" s="713">
        <f t="shared" si="9"/>
        <v>-184620.5613409784</v>
      </c>
      <c r="L41" s="713">
        <f t="shared" si="9"/>
        <v>-76013.612494455621</v>
      </c>
      <c r="M41" s="713">
        <v>68547</v>
      </c>
      <c r="N41" s="713">
        <v>18674</v>
      </c>
      <c r="O41" s="713">
        <v>53396</v>
      </c>
      <c r="P41" s="713">
        <v>-14368</v>
      </c>
      <c r="Q41" s="713">
        <v>139782</v>
      </c>
      <c r="R41" s="713">
        <v>-95220</v>
      </c>
      <c r="S41" s="713">
        <v>68177</v>
      </c>
      <c r="T41" s="713">
        <v>82496</v>
      </c>
      <c r="U41" s="713">
        <v>165550</v>
      </c>
      <c r="V41" s="713">
        <v>-218197</v>
      </c>
      <c r="W41" s="713"/>
    </row>
    <row r="42" spans="1:25">
      <c r="A42" s="705"/>
      <c r="B42" s="712" t="s">
        <v>657</v>
      </c>
      <c r="C42" s="713"/>
      <c r="D42" s="713"/>
      <c r="E42" s="713"/>
      <c r="F42" s="713"/>
      <c r="G42" s="713"/>
      <c r="H42" s="713">
        <v>15638.443400786769</v>
      </c>
      <c r="I42" s="713">
        <v>76523.567455700118</v>
      </c>
      <c r="J42" s="713">
        <v>190585.9658059809</v>
      </c>
      <c r="K42" s="713">
        <v>-193443.16284408382</v>
      </c>
      <c r="L42" s="713">
        <v>-54471.961233557799</v>
      </c>
      <c r="M42" s="713">
        <v>70926</v>
      </c>
      <c r="N42" s="713">
        <v>18765</v>
      </c>
      <c r="O42" s="713">
        <v>33891</v>
      </c>
      <c r="P42" s="713">
        <v>-33179</v>
      </c>
      <c r="Q42" s="713">
        <v>150801</v>
      </c>
      <c r="R42" s="713">
        <v>-70034</v>
      </c>
      <c r="S42" s="713">
        <v>53945</v>
      </c>
      <c r="T42" s="713">
        <v>95400</v>
      </c>
      <c r="U42" s="713">
        <v>130899</v>
      </c>
      <c r="V42" s="713">
        <v>-166397</v>
      </c>
      <c r="W42" s="713"/>
    </row>
    <row r="43" spans="1:25">
      <c r="A43" s="705"/>
      <c r="B43" s="712" t="s">
        <v>658</v>
      </c>
      <c r="C43" s="713"/>
      <c r="D43" s="713"/>
      <c r="E43" s="713"/>
      <c r="F43" s="713"/>
      <c r="G43" s="713"/>
      <c r="H43" s="713">
        <v>10760.462077835125</v>
      </c>
      <c r="I43" s="713">
        <v>4375.8423543951976</v>
      </c>
      <c r="J43" s="713">
        <v>-14443.526025818323</v>
      </c>
      <c r="K43" s="713">
        <v>8822.6015031054249</v>
      </c>
      <c r="L43" s="713">
        <v>-21541.651260897823</v>
      </c>
      <c r="M43" s="713">
        <v>-2379</v>
      </c>
      <c r="N43" s="713">
        <v>-91</v>
      </c>
      <c r="O43" s="713">
        <v>19505</v>
      </c>
      <c r="P43" s="713">
        <v>18812</v>
      </c>
      <c r="Q43" s="713">
        <v>-11019</v>
      </c>
      <c r="R43" s="713">
        <v>-25186</v>
      </c>
      <c r="S43" s="713">
        <v>14232</v>
      </c>
      <c r="T43" s="713">
        <v>-12904</v>
      </c>
      <c r="U43" s="713">
        <v>34651</v>
      </c>
      <c r="V43" s="713">
        <v>-51799</v>
      </c>
      <c r="W43" s="713"/>
    </row>
    <row r="44" spans="1:25">
      <c r="A44" s="705"/>
      <c r="B44" s="712" t="s">
        <v>659</v>
      </c>
      <c r="C44" s="713"/>
      <c r="D44" s="713"/>
      <c r="E44" s="713"/>
      <c r="F44" s="713"/>
      <c r="G44" s="713"/>
      <c r="H44" s="711">
        <f t="shared" ref="H44" si="10">H45-H46+SUM(H47:H50)</f>
        <v>-276247.4956543697</v>
      </c>
      <c r="I44" s="711">
        <f t="shared" ref="I44" si="11">I45-I46+SUM(I47:I50)</f>
        <v>291869.57491687068</v>
      </c>
      <c r="J44" s="711">
        <f t="shared" ref="J44:L44" si="12">J45-J46+SUM(J47:J50)</f>
        <v>9001.1358240845148</v>
      </c>
      <c r="K44" s="711">
        <f t="shared" si="12"/>
        <v>-403632.08126790053</v>
      </c>
      <c r="L44" s="711">
        <f t="shared" si="12"/>
        <v>237402.17892558046</v>
      </c>
      <c r="M44" s="713">
        <v>-394465</v>
      </c>
      <c r="N44" s="713">
        <v>-435232</v>
      </c>
      <c r="O44" s="713">
        <v>-581365</v>
      </c>
      <c r="P44" s="713">
        <v>-349779</v>
      </c>
      <c r="Q44" s="713">
        <v>270138</v>
      </c>
      <c r="R44" s="713">
        <v>633657</v>
      </c>
      <c r="S44" s="713">
        <v>466472</v>
      </c>
      <c r="T44" s="713">
        <v>321785</v>
      </c>
      <c r="U44" s="713">
        <v>163864</v>
      </c>
      <c r="V44" s="713">
        <v>674224</v>
      </c>
      <c r="W44" s="713"/>
    </row>
    <row r="45" spans="1:25">
      <c r="A45" s="705"/>
      <c r="B45" s="707" t="s">
        <v>708</v>
      </c>
      <c r="C45" s="714"/>
      <c r="D45" s="714"/>
      <c r="E45" s="714"/>
      <c r="F45" s="714"/>
      <c r="G45" s="714"/>
      <c r="H45" s="713">
        <v>17017177</v>
      </c>
      <c r="I45" s="713">
        <v>18171860</v>
      </c>
      <c r="J45" s="713">
        <v>17221478</v>
      </c>
      <c r="K45" s="713">
        <v>15109885</v>
      </c>
      <c r="L45" s="713">
        <v>16308779</v>
      </c>
      <c r="M45" s="1110">
        <v>15843289</v>
      </c>
      <c r="N45" s="1110">
        <v>15501676</v>
      </c>
      <c r="O45" s="1110">
        <v>16023482</v>
      </c>
      <c r="P45" s="1110">
        <v>16708398</v>
      </c>
      <c r="Q45" s="1110">
        <v>16849985</v>
      </c>
      <c r="R45" s="1110">
        <v>16390116</v>
      </c>
      <c r="S45" s="1110">
        <v>17364026</v>
      </c>
      <c r="T45" s="1110">
        <v>17660052</v>
      </c>
      <c r="U45" s="1110">
        <v>17342692</v>
      </c>
      <c r="V45" s="1110">
        <v>15756322</v>
      </c>
      <c r="W45" s="1110"/>
      <c r="X45" s="616" t="s">
        <v>660</v>
      </c>
    </row>
    <row r="46" spans="1:25">
      <c r="A46" s="705"/>
      <c r="B46" s="707" t="s">
        <v>709</v>
      </c>
      <c r="C46" s="714"/>
      <c r="D46" s="714"/>
      <c r="E46" s="714"/>
      <c r="F46" s="714"/>
      <c r="G46" s="714"/>
      <c r="H46" s="713">
        <v>17279740</v>
      </c>
      <c r="I46" s="713">
        <v>17839768</v>
      </c>
      <c r="J46" s="713">
        <v>17816143</v>
      </c>
      <c r="K46" s="713">
        <v>15834525</v>
      </c>
      <c r="L46" s="713">
        <v>16534592</v>
      </c>
      <c r="M46" s="1110">
        <v>16968378</v>
      </c>
      <c r="N46" s="1110">
        <v>16846104</v>
      </c>
      <c r="O46" s="1110">
        <v>17284684</v>
      </c>
      <c r="P46" s="1110">
        <v>17279729</v>
      </c>
      <c r="Q46" s="1110">
        <v>17305781</v>
      </c>
      <c r="R46" s="1110">
        <v>16758518</v>
      </c>
      <c r="S46" s="1110">
        <v>17393848</v>
      </c>
      <c r="T46" s="1110">
        <v>17801194</v>
      </c>
      <c r="U46" s="1110">
        <v>17872790</v>
      </c>
      <c r="V46" s="1110">
        <v>16508242</v>
      </c>
      <c r="W46" s="1110"/>
      <c r="X46" s="616" t="s">
        <v>661</v>
      </c>
    </row>
    <row r="47" spans="1:25">
      <c r="A47" s="705"/>
      <c r="B47" s="739" t="s">
        <v>662</v>
      </c>
      <c r="C47" s="699"/>
      <c r="D47" s="699"/>
      <c r="E47" s="699"/>
      <c r="F47" s="699"/>
      <c r="G47" s="699"/>
      <c r="H47" s="713"/>
      <c r="I47" s="713"/>
      <c r="J47" s="713"/>
      <c r="K47" s="713"/>
      <c r="L47" s="713"/>
      <c r="M47" s="1110"/>
      <c r="N47" s="1110"/>
      <c r="O47" s="1110"/>
      <c r="P47" s="1110"/>
      <c r="Q47" s="1110"/>
      <c r="R47" s="1110"/>
      <c r="S47" s="1110"/>
      <c r="T47" s="1110"/>
      <c r="U47" s="1110"/>
      <c r="V47" s="1110"/>
      <c r="W47" s="1110"/>
      <c r="X47" s="616"/>
    </row>
    <row r="48" spans="1:25">
      <c r="A48" s="705"/>
      <c r="B48" s="707" t="s">
        <v>710</v>
      </c>
      <c r="C48" s="714"/>
      <c r="D48" s="714"/>
      <c r="E48" s="714"/>
      <c r="F48" s="714"/>
      <c r="G48" s="714"/>
      <c r="H48" s="713">
        <v>-29263.76264287415</v>
      </c>
      <c r="I48" s="713">
        <v>-42289.124087666511</v>
      </c>
      <c r="J48" s="713">
        <v>-105237.66202137072</v>
      </c>
      <c r="K48" s="713">
        <v>17604.622926725773</v>
      </c>
      <c r="L48" s="713">
        <v>-113926.38388290547</v>
      </c>
      <c r="M48" s="1260">
        <v>-77138</v>
      </c>
      <c r="N48" s="1260">
        <v>-61400</v>
      </c>
      <c r="O48" s="1260">
        <v>-60488</v>
      </c>
      <c r="P48" s="1260">
        <v>-67273</v>
      </c>
      <c r="Q48" s="1260">
        <v>-66859</v>
      </c>
      <c r="R48" s="1260">
        <v>-59785</v>
      </c>
      <c r="S48" s="1260">
        <v>-49160</v>
      </c>
      <c r="T48" s="1260">
        <v>-55800</v>
      </c>
      <c r="U48" s="1260">
        <v>-48526</v>
      </c>
      <c r="V48" s="1260">
        <v>-34341</v>
      </c>
      <c r="W48" s="1110"/>
      <c r="X48" s="616"/>
    </row>
    <row r="49" spans="1:26">
      <c r="A49" s="705"/>
      <c r="B49" s="739" t="s">
        <v>663</v>
      </c>
      <c r="C49" s="714"/>
      <c r="D49" s="714"/>
      <c r="E49" s="714"/>
      <c r="F49" s="714"/>
      <c r="G49" s="714"/>
      <c r="H49" s="713">
        <v>522079.55892929039</v>
      </c>
      <c r="I49" s="713">
        <v>496777.12878760952</v>
      </c>
      <c r="J49" s="713">
        <v>495700.94953627727</v>
      </c>
      <c r="K49" s="713">
        <v>508551.02121087676</v>
      </c>
      <c r="L49" s="713">
        <v>532022.24250929267</v>
      </c>
      <c r="M49" s="1260">
        <v>562971.92867044185</v>
      </c>
      <c r="N49" s="1260">
        <v>555919.85103875294</v>
      </c>
      <c r="O49" s="1260">
        <v>567403.17897242995</v>
      </c>
      <c r="P49" s="1260">
        <v>585476.64258414204</v>
      </c>
      <c r="Q49" s="1260">
        <v>595246.60981473618</v>
      </c>
      <c r="R49" s="1260">
        <v>614526.9433780422</v>
      </c>
      <c r="S49" s="1260">
        <v>621306.95652268594</v>
      </c>
      <c r="T49" s="1260">
        <v>637869.82978822105</v>
      </c>
      <c r="U49" s="1260">
        <v>656637.05304084579</v>
      </c>
      <c r="V49" s="1260">
        <v>670954.34964287863</v>
      </c>
      <c r="W49" s="1110"/>
      <c r="X49" s="735"/>
      <c r="Y49" s="735"/>
      <c r="Z49" s="735"/>
    </row>
    <row r="50" spans="1:26">
      <c r="A50" s="705"/>
      <c r="B50" s="707" t="s">
        <v>711</v>
      </c>
      <c r="C50" s="715"/>
      <c r="D50" s="715"/>
      <c r="E50" s="715"/>
      <c r="F50" s="715"/>
      <c r="G50" s="715"/>
      <c r="H50" s="716">
        <f t="shared" ref="H50:L50" si="13">H51-(H6+H24+H32+H45-H46+SUM(H47:H49))</f>
        <v>-506500.29194078594</v>
      </c>
      <c r="I50" s="716">
        <f t="shared" si="13"/>
        <v>-494710.42978307232</v>
      </c>
      <c r="J50" s="716">
        <f t="shared" si="13"/>
        <v>213202.84830917791</v>
      </c>
      <c r="K50" s="716">
        <f t="shared" si="13"/>
        <v>-205147.72540550306</v>
      </c>
      <c r="L50" s="716">
        <f t="shared" si="13"/>
        <v>45119.320299193263</v>
      </c>
      <c r="M50" s="1110">
        <v>244790.65991046652</v>
      </c>
      <c r="N50" s="1110">
        <v>414676.51909185201</v>
      </c>
      <c r="O50" s="1110">
        <v>172921.90174741298</v>
      </c>
      <c r="P50" s="1110">
        <v>-296652.04915649444</v>
      </c>
      <c r="Q50" s="1110">
        <v>197546.70498898253</v>
      </c>
      <c r="R50" s="1110">
        <v>447317.33582705632</v>
      </c>
      <c r="S50" s="1110">
        <v>-75853.05509801954</v>
      </c>
      <c r="T50" s="1110">
        <v>-119142.51864622533</v>
      </c>
      <c r="U50" s="1110">
        <v>85850.846083335578</v>
      </c>
      <c r="V50" s="1110">
        <v>789530.54870622233</v>
      </c>
      <c r="W50" s="1110"/>
      <c r="X50" s="618" t="s">
        <v>664</v>
      </c>
    </row>
    <row r="51" spans="1:26">
      <c r="A51" s="705"/>
      <c r="B51" s="791" t="s">
        <v>665</v>
      </c>
      <c r="C51" s="792"/>
      <c r="D51" s="792"/>
      <c r="E51" s="792"/>
      <c r="F51" s="792"/>
      <c r="G51" s="792"/>
      <c r="H51" s="792">
        <f t="shared" ref="H51:L51" si="14">H57</f>
        <v>20740176.063661773</v>
      </c>
      <c r="I51" s="792">
        <f t="shared" si="14"/>
        <v>21290863.96126695</v>
      </c>
      <c r="J51" s="792">
        <f t="shared" si="14"/>
        <v>20909143.831124656</v>
      </c>
      <c r="K51" s="792">
        <f t="shared" si="14"/>
        <v>19470619.346342303</v>
      </c>
      <c r="L51" s="792">
        <f t="shared" si="14"/>
        <v>20472913.778089084</v>
      </c>
      <c r="M51" s="1111">
        <v>20075924</v>
      </c>
      <c r="N51" s="1111">
        <v>19986943</v>
      </c>
      <c r="O51" s="1111">
        <v>20614764</v>
      </c>
      <c r="P51" s="1111">
        <v>20741466</v>
      </c>
      <c r="Q51" s="1111">
        <v>21693279</v>
      </c>
      <c r="R51" s="1111">
        <v>21836268</v>
      </c>
      <c r="S51" s="1111">
        <v>22177085</v>
      </c>
      <c r="T51" s="1111">
        <v>22200802</v>
      </c>
      <c r="U51" s="1111">
        <v>22311704</v>
      </c>
      <c r="V51" s="1111">
        <v>21735871</v>
      </c>
      <c r="W51" s="1111"/>
      <c r="X51" s="364" t="s">
        <v>666</v>
      </c>
      <c r="Y51" s="618" t="s">
        <v>667</v>
      </c>
    </row>
    <row r="52" spans="1:26">
      <c r="A52" s="703" t="s">
        <v>668</v>
      </c>
      <c r="B52" s="736" t="s">
        <v>669</v>
      </c>
      <c r="C52" s="717"/>
      <c r="D52" s="717"/>
      <c r="E52" s="717"/>
      <c r="F52" s="717"/>
      <c r="G52" s="717"/>
      <c r="H52" s="717">
        <f t="shared" ref="H52:L52" si="15">H70</f>
        <v>1645554</v>
      </c>
      <c r="I52" s="717">
        <f t="shared" si="15"/>
        <v>1406054</v>
      </c>
      <c r="J52" s="717">
        <f t="shared" si="15"/>
        <v>1414893</v>
      </c>
      <c r="K52" s="717">
        <f t="shared" si="15"/>
        <v>1658433</v>
      </c>
      <c r="L52" s="717">
        <f t="shared" si="15"/>
        <v>1325390</v>
      </c>
      <c r="M52" s="1112">
        <v>1382185</v>
      </c>
      <c r="N52" s="1112">
        <v>1528425</v>
      </c>
      <c r="O52" s="1112">
        <v>1667942</v>
      </c>
      <c r="P52" s="1112">
        <v>1691303</v>
      </c>
      <c r="Q52" s="1112">
        <v>1622910</v>
      </c>
      <c r="R52" s="1112">
        <v>1491295</v>
      </c>
      <c r="S52" s="1112">
        <v>1517141</v>
      </c>
      <c r="T52" s="1112">
        <v>1568674</v>
      </c>
      <c r="U52" s="1112">
        <v>1565488</v>
      </c>
      <c r="V52" s="1112">
        <v>1361780</v>
      </c>
      <c r="W52" s="713"/>
    </row>
    <row r="53" spans="1:26">
      <c r="A53" s="706" t="s">
        <v>670</v>
      </c>
      <c r="B53" s="718" t="s">
        <v>671</v>
      </c>
      <c r="C53" s="719"/>
      <c r="D53" s="719"/>
      <c r="E53" s="719"/>
      <c r="F53" s="719"/>
      <c r="G53" s="719"/>
      <c r="H53" s="719">
        <f t="shared" ref="H53:L53" si="16">H51+H52</f>
        <v>22385730.063661773</v>
      </c>
      <c r="I53" s="719">
        <f t="shared" si="16"/>
        <v>22696917.96126695</v>
      </c>
      <c r="J53" s="719">
        <f t="shared" si="16"/>
        <v>22324036.831124656</v>
      </c>
      <c r="K53" s="719">
        <f t="shared" si="16"/>
        <v>21129052.346342303</v>
      </c>
      <c r="L53" s="719">
        <f t="shared" si="16"/>
        <v>21798303.778089084</v>
      </c>
      <c r="M53" s="1113">
        <v>21458109</v>
      </c>
      <c r="N53" s="1113">
        <v>21515368</v>
      </c>
      <c r="O53" s="1113">
        <v>22282706</v>
      </c>
      <c r="P53" s="1113">
        <v>22432769</v>
      </c>
      <c r="Q53" s="1113">
        <v>23316189</v>
      </c>
      <c r="R53" s="1113">
        <v>23327563</v>
      </c>
      <c r="S53" s="1113">
        <v>23694226</v>
      </c>
      <c r="T53" s="1113">
        <v>23769476</v>
      </c>
      <c r="U53" s="1113">
        <v>23877192</v>
      </c>
      <c r="V53" s="1113">
        <v>23097651</v>
      </c>
      <c r="W53" s="713"/>
    </row>
    <row r="54" spans="1:26">
      <c r="A54" s="699"/>
      <c r="B54" s="699"/>
      <c r="C54" s="699"/>
      <c r="D54" s="699"/>
      <c r="E54" s="699"/>
      <c r="F54" s="699"/>
      <c r="G54" s="699"/>
      <c r="H54" s="699"/>
      <c r="I54" s="699"/>
      <c r="J54" s="699"/>
      <c r="K54" s="699"/>
      <c r="L54" s="699"/>
      <c r="M54" s="699"/>
      <c r="N54" s="699"/>
      <c r="O54" s="699"/>
      <c r="P54" s="699"/>
      <c r="Q54" s="699"/>
      <c r="R54" s="699"/>
      <c r="S54" s="699"/>
      <c r="T54" s="699"/>
      <c r="U54" s="699"/>
      <c r="V54" s="704"/>
      <c r="W54" s="1213"/>
    </row>
    <row r="55" spans="1:26">
      <c r="A55" s="699"/>
      <c r="B55" s="707" t="s">
        <v>672</v>
      </c>
      <c r="C55" s="720"/>
      <c r="D55" s="720"/>
      <c r="E55" s="720"/>
      <c r="F55" s="720"/>
      <c r="G55" s="720"/>
      <c r="H55" s="720">
        <f t="shared" ref="H55" si="17">+H6+H24+H32+H45-H46+H47+H48</f>
        <v>20724596.796673268</v>
      </c>
      <c r="I55" s="720">
        <f>+I6+I24+I32+I45-I46+SUM(I47:I49)</f>
        <v>21785574.391050022</v>
      </c>
      <c r="J55" s="720">
        <f t="shared" ref="J55:U55" si="18">+J6+J24+J32+J45-J46+SUM(J47:J49)</f>
        <v>20695940.982815478</v>
      </c>
      <c r="K55" s="720">
        <f t="shared" si="18"/>
        <v>19675767.071747806</v>
      </c>
      <c r="L55" s="720">
        <f t="shared" si="18"/>
        <v>20427794.45778989</v>
      </c>
      <c r="M55" s="720">
        <f t="shared" si="18"/>
        <v>19831134.928670444</v>
      </c>
      <c r="N55" s="720">
        <f t="shared" si="18"/>
        <v>19572266.851038754</v>
      </c>
      <c r="O55" s="720">
        <f t="shared" si="18"/>
        <v>20441842.178972431</v>
      </c>
      <c r="P55" s="720">
        <f t="shared" si="18"/>
        <v>21038118.642584141</v>
      </c>
      <c r="Q55" s="720">
        <f t="shared" si="18"/>
        <v>21495731.609814737</v>
      </c>
      <c r="R55" s="720">
        <f t="shared" si="18"/>
        <v>21388950.943378042</v>
      </c>
      <c r="S55" s="720">
        <f t="shared" si="18"/>
        <v>22252938.956522685</v>
      </c>
      <c r="T55" s="720">
        <f t="shared" si="18"/>
        <v>22319943.829788223</v>
      </c>
      <c r="U55" s="720">
        <f t="shared" si="18"/>
        <v>22225853.053040847</v>
      </c>
      <c r="V55" s="719">
        <f t="shared" ref="V55" si="19">+V6+V24+V32+V45-V46+SUM(V47:V49)</f>
        <v>20946340.34964288</v>
      </c>
      <c r="W55" s="711"/>
    </row>
    <row r="56" spans="1:26">
      <c r="A56" s="699"/>
      <c r="B56" s="721" t="s">
        <v>673</v>
      </c>
      <c r="C56" s="722"/>
      <c r="D56" s="722"/>
      <c r="E56" s="722"/>
      <c r="F56" s="722"/>
      <c r="G56" s="722"/>
      <c r="H56" s="722">
        <f t="shared" ref="H56:S56" si="20">H6+H24+H32</f>
        <v>21016423.559316143</v>
      </c>
      <c r="I56" s="722">
        <f t="shared" si="20"/>
        <v>20998994.386350077</v>
      </c>
      <c r="J56" s="722">
        <f t="shared" si="20"/>
        <v>20900142.695300572</v>
      </c>
      <c r="K56" s="722">
        <f t="shared" si="20"/>
        <v>19874251.427610204</v>
      </c>
      <c r="L56" s="722">
        <f t="shared" si="20"/>
        <v>20235511.599163502</v>
      </c>
      <c r="M56" s="722">
        <f t="shared" si="20"/>
        <v>20470390</v>
      </c>
      <c r="N56" s="722">
        <f t="shared" si="20"/>
        <v>20422175</v>
      </c>
      <c r="O56" s="722">
        <f t="shared" si="20"/>
        <v>21196129</v>
      </c>
      <c r="P56" s="722">
        <f t="shared" si="20"/>
        <v>21091246</v>
      </c>
      <c r="Q56" s="722">
        <f t="shared" si="20"/>
        <v>21423140</v>
      </c>
      <c r="R56" s="722">
        <f t="shared" si="20"/>
        <v>21202611</v>
      </c>
      <c r="S56" s="722">
        <f t="shared" si="20"/>
        <v>21710614</v>
      </c>
      <c r="T56" s="722">
        <f>T6+T24+T32</f>
        <v>21879016</v>
      </c>
      <c r="U56" s="722">
        <f t="shared" ref="U56:V56" si="21">U6+U24+U32</f>
        <v>22147840</v>
      </c>
      <c r="V56" s="722">
        <f t="shared" si="21"/>
        <v>21061647</v>
      </c>
      <c r="W56" s="1214"/>
    </row>
    <row r="57" spans="1:26">
      <c r="A57" s="699"/>
      <c r="B57" s="723" t="s">
        <v>674</v>
      </c>
      <c r="C57" s="710"/>
      <c r="D57" s="710"/>
      <c r="E57" s="710"/>
      <c r="F57" s="710"/>
      <c r="G57" s="710"/>
      <c r="H57" s="710">
        <v>20740176.063661773</v>
      </c>
      <c r="I57" s="710">
        <v>21290863.96126695</v>
      </c>
      <c r="J57" s="710">
        <v>20909143.831124656</v>
      </c>
      <c r="K57" s="710">
        <v>19470619.346342303</v>
      </c>
      <c r="L57" s="710">
        <v>20472913.778089084</v>
      </c>
      <c r="M57" s="710">
        <v>19899071.970860705</v>
      </c>
      <c r="N57" s="710">
        <v>19805891.042875387</v>
      </c>
      <c r="O57" s="710">
        <v>20389032.09058021</v>
      </c>
      <c r="P57" s="710">
        <v>20567696.164607108</v>
      </c>
      <c r="Q57" s="710">
        <v>21554592.776564572</v>
      </c>
      <c r="R57" s="710">
        <v>21739083.899145197</v>
      </c>
      <c r="S57" s="710">
        <v>22104716.715406783</v>
      </c>
      <c r="T57" s="710">
        <v>22161433.856418312</v>
      </c>
      <c r="U57" s="710">
        <v>22195170.758533724</v>
      </c>
      <c r="V57" s="710">
        <v>22195170.758533724</v>
      </c>
      <c r="W57" s="710"/>
    </row>
    <row r="58" spans="1:26">
      <c r="A58" s="699"/>
      <c r="B58" s="699"/>
      <c r="C58" s="699"/>
      <c r="D58" s="699"/>
      <c r="E58" s="699"/>
      <c r="F58" s="699"/>
      <c r="G58" s="699"/>
      <c r="H58" s="699"/>
      <c r="I58" s="724"/>
      <c r="J58" s="724"/>
      <c r="K58" s="724"/>
      <c r="L58" s="724"/>
      <c r="M58" s="724"/>
      <c r="N58" s="724"/>
      <c r="O58" s="724"/>
      <c r="P58" s="724"/>
      <c r="Q58" s="724"/>
      <c r="R58" s="724"/>
      <c r="S58" s="724"/>
      <c r="T58" s="724"/>
      <c r="U58" s="724"/>
      <c r="V58" s="724"/>
      <c r="W58" s="724"/>
    </row>
    <row r="59" spans="1:26" hidden="1">
      <c r="A59" s="699"/>
      <c r="B59" s="1010" t="s">
        <v>708</v>
      </c>
      <c r="C59" s="1010"/>
      <c r="D59" s="1010"/>
      <c r="E59" s="1010"/>
      <c r="F59" s="1010"/>
      <c r="G59" s="1010"/>
      <c r="H59" s="1010">
        <v>17017177</v>
      </c>
      <c r="I59" s="1010">
        <v>18171860</v>
      </c>
      <c r="J59" s="1010">
        <v>17221478</v>
      </c>
      <c r="K59" s="1010">
        <v>15109885</v>
      </c>
      <c r="L59" s="1010">
        <v>16308779</v>
      </c>
      <c r="M59" s="1012">
        <v>15817553</v>
      </c>
      <c r="N59" s="1012">
        <v>15479161</v>
      </c>
      <c r="O59" s="1012">
        <v>16006171</v>
      </c>
      <c r="P59" s="1012">
        <v>16688815</v>
      </c>
      <c r="Q59" s="1012">
        <v>16831456</v>
      </c>
      <c r="R59" s="1012">
        <v>16375902</v>
      </c>
      <c r="S59" s="1012">
        <v>17362735</v>
      </c>
      <c r="T59" s="1012">
        <v>17667883</v>
      </c>
      <c r="U59" s="1012">
        <v>17319665</v>
      </c>
      <c r="V59" s="1012">
        <v>17319665</v>
      </c>
      <c r="W59" s="1012"/>
    </row>
    <row r="60" spans="1:26" hidden="1">
      <c r="A60" s="699"/>
      <c r="B60" s="1009" t="s">
        <v>710</v>
      </c>
      <c r="C60" s="1010"/>
      <c r="D60" s="1010"/>
      <c r="E60" s="1010"/>
      <c r="F60" s="1010"/>
      <c r="G60" s="1010"/>
      <c r="H60" s="1011"/>
      <c r="I60" s="1011"/>
      <c r="J60" s="1011"/>
      <c r="K60" s="1011"/>
      <c r="L60" s="1011"/>
      <c r="M60" s="1011">
        <v>-69132.980434502824</v>
      </c>
      <c r="N60" s="1011">
        <v>-56347.433076537098</v>
      </c>
      <c r="O60" s="1011">
        <v>-56308.673907780554</v>
      </c>
      <c r="P60" s="1011">
        <v>-62122.096655452973</v>
      </c>
      <c r="Q60" s="1011">
        <v>-66916.798463552492</v>
      </c>
      <c r="R60" s="1011">
        <v>-62612.283832632122</v>
      </c>
      <c r="S60" s="1011">
        <v>-51777.813109069131</v>
      </c>
      <c r="T60" s="1011">
        <v>-61574.053045353794</v>
      </c>
      <c r="U60" s="1011">
        <v>-45691.773574178398</v>
      </c>
      <c r="V60" s="1011">
        <v>-45691.773574178398</v>
      </c>
      <c r="W60" s="1011"/>
    </row>
    <row r="61" spans="1:26" hidden="1">
      <c r="A61" s="699"/>
      <c r="B61" s="1009" t="s">
        <v>663</v>
      </c>
      <c r="C61" s="1010"/>
      <c r="D61" s="1010"/>
      <c r="E61" s="1010"/>
      <c r="F61" s="1010"/>
      <c r="G61" s="1010"/>
      <c r="H61" s="1011">
        <v>522079.55892929039</v>
      </c>
      <c r="I61" s="1011">
        <v>496777.12878760952</v>
      </c>
      <c r="J61" s="1011">
        <v>495700.94953627727</v>
      </c>
      <c r="K61" s="1011">
        <v>508551.02121087676</v>
      </c>
      <c r="L61" s="1011">
        <v>532022.24250929267</v>
      </c>
      <c r="M61" s="1011">
        <v>562795.14408119477</v>
      </c>
      <c r="N61" s="1011">
        <v>555702.38878738589</v>
      </c>
      <c r="O61" s="1011">
        <v>567041.47063781694</v>
      </c>
      <c r="P61" s="1011">
        <v>584998.89077740232</v>
      </c>
      <c r="Q61" s="1011">
        <v>594139.0207238266</v>
      </c>
      <c r="R61" s="1011">
        <v>614407.3918413124</v>
      </c>
      <c r="S61" s="1011">
        <v>621471.432923713</v>
      </c>
      <c r="T61" s="1011">
        <v>638413.58249329193</v>
      </c>
      <c r="U61" s="1011">
        <v>648574.56277197809</v>
      </c>
      <c r="V61" s="1011">
        <v>648574.56277197809</v>
      </c>
      <c r="W61" s="1011"/>
    </row>
    <row r="62" spans="1:26">
      <c r="A62" s="699"/>
      <c r="B62" s="791" t="s">
        <v>675</v>
      </c>
      <c r="C62" s="699"/>
      <c r="D62" s="699"/>
      <c r="E62" s="699"/>
      <c r="F62" s="699"/>
      <c r="G62" s="699"/>
      <c r="H62" s="699"/>
      <c r="I62" s="699"/>
      <c r="J62" s="699"/>
      <c r="K62" s="702"/>
      <c r="L62" s="702"/>
      <c r="M62" s="702" t="s">
        <v>705</v>
      </c>
      <c r="N62" s="702" t="s">
        <v>706</v>
      </c>
      <c r="O62" s="702" t="s">
        <v>707</v>
      </c>
      <c r="P62" s="702" t="s">
        <v>614</v>
      </c>
      <c r="Q62" s="702" t="s">
        <v>615</v>
      </c>
      <c r="R62" s="702" t="s">
        <v>616</v>
      </c>
      <c r="S62" s="702" t="s">
        <v>617</v>
      </c>
      <c r="T62" s="702" t="s">
        <v>618</v>
      </c>
      <c r="U62" s="699" t="s">
        <v>619</v>
      </c>
      <c r="V62" s="699" t="s">
        <v>812</v>
      </c>
      <c r="W62" s="699" t="s">
        <v>818</v>
      </c>
    </row>
    <row r="63" spans="1:26">
      <c r="A63" s="704"/>
      <c r="B63" s="725" t="s">
        <v>676</v>
      </c>
      <c r="C63" s="726"/>
      <c r="D63" s="726"/>
      <c r="E63" s="726"/>
      <c r="F63" s="726"/>
      <c r="G63" s="726"/>
      <c r="H63" s="726">
        <v>94097900</v>
      </c>
      <c r="I63" s="717">
        <v>95581800</v>
      </c>
      <c r="J63" s="717">
        <v>94893300</v>
      </c>
      <c r="K63" s="711">
        <v>96075900</v>
      </c>
      <c r="L63" s="711">
        <v>97753900</v>
      </c>
      <c r="M63" s="711">
        <v>9943580</v>
      </c>
      <c r="N63" s="711">
        <v>9996320</v>
      </c>
      <c r="O63" s="711">
        <v>10144310</v>
      </c>
      <c r="P63" s="711">
        <v>10415780</v>
      </c>
      <c r="Q63" s="711">
        <v>10628550</v>
      </c>
      <c r="R63" s="711">
        <v>10679810</v>
      </c>
      <c r="S63" s="711">
        <v>10770670</v>
      </c>
      <c r="T63" s="711">
        <v>10908910</v>
      </c>
      <c r="U63" s="717">
        <v>11182690</v>
      </c>
      <c r="V63" s="717">
        <v>11379760</v>
      </c>
      <c r="W63" s="717">
        <v>11896780</v>
      </c>
      <c r="X63" s="365" t="s">
        <v>677</v>
      </c>
    </row>
    <row r="64" spans="1:26">
      <c r="A64" s="699"/>
      <c r="B64" s="707" t="s">
        <v>678</v>
      </c>
      <c r="C64" s="710"/>
      <c r="D64" s="710"/>
      <c r="E64" s="710"/>
      <c r="F64" s="710"/>
      <c r="G64" s="710"/>
      <c r="H64" s="710">
        <v>0</v>
      </c>
      <c r="I64" s="699">
        <v>0</v>
      </c>
      <c r="J64" s="699">
        <v>0</v>
      </c>
      <c r="K64" s="699">
        <v>0</v>
      </c>
      <c r="L64" s="699">
        <v>0</v>
      </c>
      <c r="M64" s="699" t="s">
        <v>819</v>
      </c>
      <c r="N64" s="699" t="s">
        <v>819</v>
      </c>
      <c r="O64" s="699" t="s">
        <v>819</v>
      </c>
      <c r="P64" s="699" t="s">
        <v>819</v>
      </c>
      <c r="Q64" s="699" t="s">
        <v>819</v>
      </c>
      <c r="R64" s="699" t="s">
        <v>819</v>
      </c>
      <c r="S64" s="699" t="s">
        <v>819</v>
      </c>
      <c r="T64" s="699" t="s">
        <v>819</v>
      </c>
      <c r="U64" s="699" t="s">
        <v>819</v>
      </c>
      <c r="V64" s="699" t="s">
        <v>819</v>
      </c>
      <c r="W64" s="1213" t="s">
        <v>819</v>
      </c>
    </row>
    <row r="65" spans="1:26">
      <c r="A65" s="699"/>
      <c r="B65" s="707" t="s">
        <v>679</v>
      </c>
      <c r="C65" s="710"/>
      <c r="D65" s="710"/>
      <c r="E65" s="710"/>
      <c r="F65" s="710"/>
      <c r="G65" s="710"/>
      <c r="H65" s="710">
        <v>347512400</v>
      </c>
      <c r="I65" s="720">
        <v>350663300</v>
      </c>
      <c r="J65" s="720">
        <v>345366300</v>
      </c>
      <c r="K65" s="720">
        <v>341837000</v>
      </c>
      <c r="L65" s="720">
        <v>343708200</v>
      </c>
      <c r="M65" s="720">
        <v>34628440</v>
      </c>
      <c r="N65" s="720">
        <v>34991970</v>
      </c>
      <c r="O65" s="720">
        <v>36020740</v>
      </c>
      <c r="P65" s="720">
        <v>36075570</v>
      </c>
      <c r="Q65" s="720">
        <v>36479830</v>
      </c>
      <c r="R65" s="720">
        <v>36330180</v>
      </c>
      <c r="S65" s="720">
        <v>36934320</v>
      </c>
      <c r="T65" s="720">
        <v>37183800</v>
      </c>
      <c r="U65" s="711">
        <v>37256180</v>
      </c>
      <c r="V65" s="711">
        <v>35766400</v>
      </c>
      <c r="W65" s="711">
        <v>36942950</v>
      </c>
      <c r="X65" s="365" t="s">
        <v>677</v>
      </c>
    </row>
    <row r="66" spans="1:26">
      <c r="A66" s="699"/>
      <c r="B66" s="707" t="s">
        <v>680</v>
      </c>
      <c r="C66" s="710"/>
      <c r="D66" s="710"/>
      <c r="E66" s="710"/>
      <c r="F66" s="710"/>
      <c r="G66" s="710"/>
      <c r="H66" s="710">
        <v>41222800</v>
      </c>
      <c r="I66" s="720">
        <v>41349400</v>
      </c>
      <c r="J66" s="720">
        <v>40221800</v>
      </c>
      <c r="K66" s="720">
        <v>40021000</v>
      </c>
      <c r="L66" s="720">
        <v>40154300</v>
      </c>
      <c r="M66" s="720">
        <v>4009730.0000000005</v>
      </c>
      <c r="N66" s="720">
        <v>3952060</v>
      </c>
      <c r="O66" s="720">
        <v>4000790</v>
      </c>
      <c r="P66" s="720">
        <v>4092469.9999999995</v>
      </c>
      <c r="Q66" s="720">
        <v>4132790</v>
      </c>
      <c r="R66" s="720">
        <v>4183250</v>
      </c>
      <c r="S66" s="720">
        <v>4136950</v>
      </c>
      <c r="T66" s="720">
        <v>4202530</v>
      </c>
      <c r="U66" s="711">
        <v>4312390</v>
      </c>
      <c r="V66" s="711">
        <v>4463870</v>
      </c>
      <c r="W66" s="711">
        <v>4578790</v>
      </c>
      <c r="X66" s="365" t="s">
        <v>677</v>
      </c>
    </row>
    <row r="67" spans="1:26">
      <c r="A67" s="699"/>
      <c r="B67" s="699"/>
      <c r="C67" s="727"/>
      <c r="D67" s="727"/>
      <c r="E67" s="727"/>
      <c r="F67" s="727"/>
      <c r="G67" s="727"/>
      <c r="H67" s="727"/>
      <c r="I67" s="699"/>
      <c r="J67" s="699"/>
      <c r="K67" s="699"/>
      <c r="L67" s="699"/>
      <c r="M67" s="699"/>
      <c r="N67" s="699"/>
      <c r="O67" s="699"/>
      <c r="P67" s="699"/>
      <c r="Q67" s="699"/>
      <c r="R67" s="699"/>
      <c r="S67" s="702"/>
      <c r="T67" s="702"/>
      <c r="U67" s="702"/>
      <c r="V67" s="702"/>
      <c r="W67" s="702"/>
    </row>
    <row r="68" spans="1:26">
      <c r="A68" s="704"/>
      <c r="B68" s="728" t="s">
        <v>681</v>
      </c>
      <c r="C68" s="717"/>
      <c r="D68" s="717"/>
      <c r="E68" s="717"/>
      <c r="F68" s="717"/>
      <c r="G68" s="717"/>
      <c r="H68" s="717">
        <v>16185882.474225746</v>
      </c>
      <c r="I68" s="717">
        <v>16352936.123937579</v>
      </c>
      <c r="J68" s="717">
        <v>15951541.01845194</v>
      </c>
      <c r="K68" s="717">
        <v>14733921.98492079</v>
      </c>
      <c r="L68" s="717">
        <v>15466182.989867728</v>
      </c>
      <c r="M68" s="717">
        <v>14838569.151617508</v>
      </c>
      <c r="N68" s="717">
        <v>15002122.260636948</v>
      </c>
      <c r="O68" s="717">
        <v>15629336.076146491</v>
      </c>
      <c r="P68" s="717">
        <v>15520170.561627308</v>
      </c>
      <c r="Q68" s="717">
        <v>16192777.542747147</v>
      </c>
      <c r="R68" s="717">
        <v>16356394.067795264</v>
      </c>
      <c r="S68" s="711">
        <v>16667502.784612462</v>
      </c>
      <c r="T68" s="711">
        <v>16732526.005886415</v>
      </c>
      <c r="U68" s="711">
        <v>16669739.880408153</v>
      </c>
      <c r="V68" s="711">
        <v>16669739.880408153</v>
      </c>
      <c r="W68" s="711"/>
      <c r="X68" s="365" t="s">
        <v>682</v>
      </c>
    </row>
    <row r="69" spans="1:26">
      <c r="A69" s="702"/>
      <c r="B69" s="729" t="s">
        <v>683</v>
      </c>
      <c r="C69" s="730"/>
      <c r="D69" s="730"/>
      <c r="E69" s="730"/>
      <c r="F69" s="730"/>
      <c r="G69" s="730"/>
      <c r="H69" s="730">
        <v>14540328.509029651</v>
      </c>
      <c r="I69" s="730">
        <v>14946882.351475844</v>
      </c>
      <c r="J69" s="730">
        <v>14536648.005972678</v>
      </c>
      <c r="K69" s="730">
        <v>13075489.450123731</v>
      </c>
      <c r="L69" s="730">
        <v>14140792.890543241</v>
      </c>
      <c r="M69" s="730">
        <v>13446178.320362121</v>
      </c>
      <c r="N69" s="730">
        <v>13465451.926972838</v>
      </c>
      <c r="O69" s="730">
        <v>13955309.907793636</v>
      </c>
      <c r="P69" s="730">
        <v>13822855.397375669</v>
      </c>
      <c r="Q69" s="730">
        <v>14565210.666912936</v>
      </c>
      <c r="R69" s="730">
        <v>14868782.354074137</v>
      </c>
      <c r="S69" s="730">
        <v>15156661.92501279</v>
      </c>
      <c r="T69" s="730">
        <v>15182492.04640354</v>
      </c>
      <c r="U69" s="730">
        <v>15066933.163324662</v>
      </c>
      <c r="V69" s="730">
        <v>15066933.163324662</v>
      </c>
      <c r="W69" s="1214"/>
      <c r="X69" s="365" t="s">
        <v>684</v>
      </c>
    </row>
    <row r="70" spans="1:26">
      <c r="A70" s="699"/>
      <c r="B70" s="723" t="s">
        <v>685</v>
      </c>
      <c r="C70" s="720"/>
      <c r="D70" s="720"/>
      <c r="E70" s="720"/>
      <c r="F70" s="720"/>
      <c r="G70" s="720"/>
      <c r="H70" s="720">
        <f>ROUND(H68-H69,0)</f>
        <v>1645554</v>
      </c>
      <c r="I70" s="720">
        <f>ROUND(I68-I69,0)</f>
        <v>1406054</v>
      </c>
      <c r="J70" s="720">
        <f t="shared" ref="J70:N70" si="22">ROUND(J68-J69,0)</f>
        <v>1414893</v>
      </c>
      <c r="K70" s="720">
        <f>ROUND(K68-K69,0)</f>
        <v>1658433</v>
      </c>
      <c r="L70" s="720">
        <f t="shared" si="22"/>
        <v>1325390</v>
      </c>
      <c r="M70" s="720">
        <f t="shared" si="22"/>
        <v>1392391</v>
      </c>
      <c r="N70" s="720">
        <f t="shared" si="22"/>
        <v>1536670</v>
      </c>
      <c r="O70" s="720">
        <f>ROUND(O68-O69,0)</f>
        <v>1674026</v>
      </c>
      <c r="P70" s="720">
        <f t="shared" ref="P70:T70" si="23">ROUND(P68-P69,0)</f>
        <v>1697315</v>
      </c>
      <c r="Q70" s="720">
        <f t="shared" si="23"/>
        <v>1627567</v>
      </c>
      <c r="R70" s="720">
        <f t="shared" si="23"/>
        <v>1487612</v>
      </c>
      <c r="S70" s="720">
        <f t="shared" si="23"/>
        <v>1510841</v>
      </c>
      <c r="T70" s="720">
        <f t="shared" si="23"/>
        <v>1550034</v>
      </c>
      <c r="U70" s="720">
        <f>ROUND(U68-U69,0)</f>
        <v>1602807</v>
      </c>
      <c r="V70" s="720">
        <f>ROUND(V68-V69,0)</f>
        <v>1602807</v>
      </c>
      <c r="W70" s="720"/>
    </row>
    <row r="71" spans="1:26">
      <c r="A71" s="699"/>
      <c r="B71" s="699"/>
      <c r="C71" s="699"/>
      <c r="D71" s="699"/>
      <c r="E71" s="699"/>
      <c r="F71" s="699"/>
      <c r="G71" s="699"/>
      <c r="H71" s="699"/>
      <c r="I71" s="699"/>
      <c r="J71" s="699"/>
      <c r="K71" s="699"/>
      <c r="L71" s="699"/>
      <c r="M71" s="699"/>
      <c r="N71" s="699"/>
      <c r="O71" s="699"/>
      <c r="P71" s="699"/>
      <c r="Q71" s="699"/>
      <c r="R71" s="699"/>
      <c r="S71" s="699"/>
      <c r="T71" s="699"/>
      <c r="U71" s="699"/>
      <c r="V71" s="699"/>
      <c r="W71" s="699"/>
    </row>
    <row r="72" spans="1:26">
      <c r="A72" s="699"/>
      <c r="B72" s="699" t="s">
        <v>686</v>
      </c>
      <c r="C72" s="731"/>
      <c r="D72" s="731"/>
      <c r="E72" s="731"/>
      <c r="F72" s="731"/>
      <c r="G72" s="731"/>
      <c r="H72" s="731">
        <f t="shared" ref="H72:U72" si="24">H45-H46</f>
        <v>-262563</v>
      </c>
      <c r="I72" s="731">
        <f t="shared" si="24"/>
        <v>332092</v>
      </c>
      <c r="J72" s="731">
        <f t="shared" si="24"/>
        <v>-594665</v>
      </c>
      <c r="K72" s="731">
        <f t="shared" si="24"/>
        <v>-724640</v>
      </c>
      <c r="L72" s="731">
        <f t="shared" si="24"/>
        <v>-225813</v>
      </c>
      <c r="M72" s="731">
        <f t="shared" si="24"/>
        <v>-1125089</v>
      </c>
      <c r="N72" s="731">
        <f t="shared" si="24"/>
        <v>-1344428</v>
      </c>
      <c r="O72" s="731">
        <f t="shared" si="24"/>
        <v>-1261202</v>
      </c>
      <c r="P72" s="731">
        <f t="shared" si="24"/>
        <v>-571331</v>
      </c>
      <c r="Q72" s="731">
        <f t="shared" si="24"/>
        <v>-455796</v>
      </c>
      <c r="R72" s="731">
        <f t="shared" si="24"/>
        <v>-368402</v>
      </c>
      <c r="S72" s="731">
        <f t="shared" si="24"/>
        <v>-29822</v>
      </c>
      <c r="T72" s="731">
        <f t="shared" si="24"/>
        <v>-141142</v>
      </c>
      <c r="U72" s="731">
        <f t="shared" si="24"/>
        <v>-530098</v>
      </c>
      <c r="V72" s="731">
        <f t="shared" ref="V72" si="25">V45-V46</f>
        <v>-751920</v>
      </c>
      <c r="W72" s="731"/>
    </row>
    <row r="73" spans="1:26">
      <c r="A73" s="699"/>
      <c r="B73" s="699" t="s">
        <v>687</v>
      </c>
      <c r="C73" s="732"/>
      <c r="D73" s="732"/>
      <c r="E73" s="732"/>
      <c r="F73" s="732"/>
      <c r="G73" s="732"/>
      <c r="H73" s="1252">
        <f t="shared" ref="H73:L73" si="26">H50/H51</f>
        <v>-2.4421214669831545E-2</v>
      </c>
      <c r="I73" s="1252">
        <f t="shared" si="26"/>
        <v>-2.3235808123290159E-2</v>
      </c>
      <c r="J73" s="1252">
        <f t="shared" si="26"/>
        <v>1.0196632154388418E-2</v>
      </c>
      <c r="K73" s="1252">
        <f t="shared" si="26"/>
        <v>-1.0536271176398996E-2</v>
      </c>
      <c r="L73" s="1252">
        <f t="shared" si="26"/>
        <v>2.2038543603637765E-3</v>
      </c>
      <c r="M73" s="1252">
        <f>M50/M51*100</f>
        <v>1.2193244998858659</v>
      </c>
      <c r="N73" s="1252">
        <f t="shared" ref="N73:V73" si="27">N50/N51*100</f>
        <v>2.074737087566878</v>
      </c>
      <c r="O73" s="1252">
        <f t="shared" si="27"/>
        <v>0.8388255220744365</v>
      </c>
      <c r="P73" s="1252">
        <f t="shared" si="27"/>
        <v>-1.4302366532649835</v>
      </c>
      <c r="Q73" s="1252">
        <f t="shared" si="27"/>
        <v>0.91063552443585194</v>
      </c>
      <c r="R73" s="1252">
        <f t="shared" si="27"/>
        <v>2.0485063465380455</v>
      </c>
      <c r="S73" s="1252">
        <f t="shared" si="27"/>
        <v>-0.34203347779033871</v>
      </c>
      <c r="T73" s="1252">
        <f t="shared" si="27"/>
        <v>-0.53665862452277779</v>
      </c>
      <c r="U73" s="1252">
        <f t="shared" si="27"/>
        <v>0.38477942376492436</v>
      </c>
      <c r="V73" s="1252">
        <f t="shared" si="27"/>
        <v>3.6323851420825157</v>
      </c>
      <c r="W73" s="732"/>
    </row>
    <row r="75" spans="1:26">
      <c r="B75" s="734" t="s">
        <v>389</v>
      </c>
      <c r="M75" s="1174">
        <f>M76-M77+M78+M79</f>
        <v>-639255.07132955815</v>
      </c>
      <c r="N75" s="1174">
        <f t="shared" ref="N75:V75" si="28">N76-N77+N78+N79</f>
        <v>-849908.14896124706</v>
      </c>
      <c r="O75" s="1174">
        <f t="shared" si="28"/>
        <v>-754286.82102757005</v>
      </c>
      <c r="P75" s="1174">
        <f t="shared" si="28"/>
        <v>-53127.357415857958</v>
      </c>
      <c r="Q75" s="1174">
        <f t="shared" si="28"/>
        <v>72591.609814736177</v>
      </c>
      <c r="R75" s="1174">
        <f t="shared" si="28"/>
        <v>186339.9433780422</v>
      </c>
      <c r="S75" s="1174">
        <f t="shared" si="28"/>
        <v>542324.95652268594</v>
      </c>
      <c r="T75" s="1174">
        <f t="shared" si="28"/>
        <v>440927.82978822105</v>
      </c>
      <c r="U75" s="1174">
        <f t="shared" si="28"/>
        <v>78013.053040845785</v>
      </c>
      <c r="V75" s="1174">
        <f t="shared" si="28"/>
        <v>-115306.65035712137</v>
      </c>
      <c r="W75" s="1174"/>
      <c r="X75" s="619"/>
      <c r="Y75" s="619"/>
      <c r="Z75" s="619"/>
    </row>
    <row r="76" spans="1:26">
      <c r="B76" s="733" t="s">
        <v>574</v>
      </c>
      <c r="H76" s="620"/>
      <c r="I76" s="620"/>
      <c r="J76" s="620"/>
      <c r="K76" s="620"/>
      <c r="L76" s="620"/>
      <c r="M76" s="1174">
        <f>M45</f>
        <v>15843289</v>
      </c>
      <c r="N76" s="1174">
        <f t="shared" ref="N76:V76" si="29">N45</f>
        <v>15501676</v>
      </c>
      <c r="O76" s="1174">
        <f t="shared" si="29"/>
        <v>16023482</v>
      </c>
      <c r="P76" s="1174">
        <f t="shared" si="29"/>
        <v>16708398</v>
      </c>
      <c r="Q76" s="1174">
        <f t="shared" si="29"/>
        <v>16849985</v>
      </c>
      <c r="R76" s="1174">
        <f t="shared" si="29"/>
        <v>16390116</v>
      </c>
      <c r="S76" s="1174">
        <f t="shared" si="29"/>
        <v>17364026</v>
      </c>
      <c r="T76" s="1174">
        <f t="shared" si="29"/>
        <v>17660052</v>
      </c>
      <c r="U76" s="1174">
        <f t="shared" si="29"/>
        <v>17342692</v>
      </c>
      <c r="V76" s="1174">
        <f t="shared" si="29"/>
        <v>15756322</v>
      </c>
      <c r="W76" s="1174"/>
      <c r="X76" s="619"/>
      <c r="Y76" s="619"/>
      <c r="Z76" s="619"/>
    </row>
    <row r="77" spans="1:26">
      <c r="B77" s="733" t="s">
        <v>575</v>
      </c>
      <c r="M77" s="1174">
        <f>M46</f>
        <v>16968378</v>
      </c>
      <c r="N77" s="1174">
        <f t="shared" ref="N77:V77" si="30">N46</f>
        <v>16846104</v>
      </c>
      <c r="O77" s="1174">
        <f t="shared" si="30"/>
        <v>17284684</v>
      </c>
      <c r="P77" s="1174">
        <f t="shared" si="30"/>
        <v>17279729</v>
      </c>
      <c r="Q77" s="1174">
        <f t="shared" si="30"/>
        <v>17305781</v>
      </c>
      <c r="R77" s="1174">
        <f t="shared" si="30"/>
        <v>16758518</v>
      </c>
      <c r="S77" s="1174">
        <f t="shared" si="30"/>
        <v>17393848</v>
      </c>
      <c r="T77" s="1174">
        <f t="shared" si="30"/>
        <v>17801194</v>
      </c>
      <c r="U77" s="1174">
        <f t="shared" si="30"/>
        <v>17872790</v>
      </c>
      <c r="V77" s="1174">
        <f t="shared" si="30"/>
        <v>16508242</v>
      </c>
      <c r="W77" s="1174"/>
      <c r="X77" s="619"/>
      <c r="Y77" s="619"/>
      <c r="Z77" s="619"/>
    </row>
    <row r="78" spans="1:26">
      <c r="B78" s="707" t="s">
        <v>712</v>
      </c>
      <c r="M78" s="1174">
        <f>M48</f>
        <v>-77138</v>
      </c>
      <c r="N78" s="1174">
        <f t="shared" ref="N78:V78" si="31">N48</f>
        <v>-61400</v>
      </c>
      <c r="O78" s="1174">
        <f t="shared" si="31"/>
        <v>-60488</v>
      </c>
      <c r="P78" s="1174">
        <f t="shared" si="31"/>
        <v>-67273</v>
      </c>
      <c r="Q78" s="1174">
        <f t="shared" si="31"/>
        <v>-66859</v>
      </c>
      <c r="R78" s="1174">
        <f t="shared" si="31"/>
        <v>-59785</v>
      </c>
      <c r="S78" s="1174">
        <f t="shared" si="31"/>
        <v>-49160</v>
      </c>
      <c r="T78" s="1174">
        <f t="shared" si="31"/>
        <v>-55800</v>
      </c>
      <c r="U78" s="1174">
        <f t="shared" si="31"/>
        <v>-48526</v>
      </c>
      <c r="V78" s="1174">
        <f t="shared" si="31"/>
        <v>-34341</v>
      </c>
      <c r="W78" s="1174"/>
      <c r="X78" s="619"/>
      <c r="Y78" s="619"/>
      <c r="Z78" s="619"/>
    </row>
    <row r="79" spans="1:26">
      <c r="B79" s="739" t="s">
        <v>713</v>
      </c>
      <c r="M79" s="1174">
        <f>M49</f>
        <v>562971.92867044185</v>
      </c>
      <c r="N79" s="1174">
        <f t="shared" ref="N79:V79" si="32">N49</f>
        <v>555919.85103875294</v>
      </c>
      <c r="O79" s="1174">
        <f t="shared" si="32"/>
        <v>567403.17897242995</v>
      </c>
      <c r="P79" s="1174">
        <f t="shared" si="32"/>
        <v>585476.64258414204</v>
      </c>
      <c r="Q79" s="1174">
        <f t="shared" si="32"/>
        <v>595246.60981473618</v>
      </c>
      <c r="R79" s="1174">
        <f t="shared" si="32"/>
        <v>614526.9433780422</v>
      </c>
      <c r="S79" s="1174">
        <f t="shared" si="32"/>
        <v>621306.95652268594</v>
      </c>
      <c r="T79" s="1174">
        <f t="shared" si="32"/>
        <v>637869.82978822105</v>
      </c>
      <c r="U79" s="1174">
        <f t="shared" si="32"/>
        <v>656637.05304084579</v>
      </c>
      <c r="V79" s="1174">
        <f t="shared" si="32"/>
        <v>670954.34964287863</v>
      </c>
      <c r="W79" s="1174"/>
      <c r="X79" s="619"/>
      <c r="Y79" s="619"/>
      <c r="Z79" s="619"/>
    </row>
    <row r="80" spans="1:26">
      <c r="C80" s="619"/>
      <c r="D80" s="619"/>
      <c r="E80" s="619"/>
      <c r="F80" s="619"/>
      <c r="G80" s="619"/>
      <c r="H80" s="619"/>
    </row>
  </sheetData>
  <phoneticPr fontId="3"/>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1:X57"/>
  <sheetViews>
    <sheetView workbookViewId="0">
      <pane xSplit="2" ySplit="6" topLeftCell="C7" activePane="bottomRight" state="frozen"/>
      <selection pane="topRight" activeCell="C1" sqref="C1"/>
      <selection pane="bottomLeft" activeCell="A7" sqref="A7"/>
      <selection pane="bottomRight" activeCell="H21" sqref="H21"/>
    </sheetView>
  </sheetViews>
  <sheetFormatPr defaultColWidth="9" defaultRowHeight="13.5"/>
  <cols>
    <col min="1" max="1" width="3.25" style="1079" customWidth="1"/>
    <col min="2" max="2" width="35.125" style="1079" customWidth="1"/>
    <col min="3" max="11" width="13.375" style="1079" customWidth="1"/>
    <col min="12" max="16384" width="9" style="1079"/>
  </cols>
  <sheetData>
    <row r="1" spans="1:24">
      <c r="A1" s="1078" t="s">
        <v>568</v>
      </c>
      <c r="B1" s="1078"/>
      <c r="C1" s="1078"/>
      <c r="D1" s="1078"/>
      <c r="F1" s="1080"/>
      <c r="G1" s="1078" t="s">
        <v>503</v>
      </c>
      <c r="H1" s="1078"/>
      <c r="I1" s="1078"/>
      <c r="J1" s="1078" t="s">
        <v>504</v>
      </c>
      <c r="K1" s="1078"/>
      <c r="L1" s="1078"/>
      <c r="M1" s="1078"/>
      <c r="N1" s="1078"/>
      <c r="O1" s="1078"/>
      <c r="P1" s="1078"/>
      <c r="Q1" s="1078"/>
      <c r="R1" s="1078"/>
      <c r="S1" s="1078"/>
      <c r="T1" s="1078"/>
      <c r="U1" s="1078"/>
      <c r="V1" s="1078"/>
      <c r="W1" s="1078"/>
      <c r="X1" s="1078"/>
    </row>
    <row r="2" spans="1:24">
      <c r="A2" s="1078"/>
      <c r="B2" s="1078"/>
      <c r="C2" s="1078"/>
      <c r="D2" s="1078"/>
      <c r="E2" s="1078"/>
      <c r="F2" s="1078"/>
      <c r="G2" s="1078"/>
      <c r="H2" s="1078"/>
      <c r="I2" s="1078"/>
      <c r="K2" s="1081" t="s">
        <v>320</v>
      </c>
      <c r="L2" s="1078"/>
      <c r="M2" s="1078"/>
      <c r="N2" s="1078"/>
      <c r="O2" s="1078"/>
      <c r="P2" s="1078"/>
      <c r="Q2" s="1078"/>
      <c r="R2" s="1078"/>
      <c r="S2" s="1078"/>
      <c r="T2" s="1078"/>
      <c r="U2" s="1078"/>
      <c r="V2" s="1078"/>
      <c r="W2" s="1078"/>
      <c r="X2" s="1078"/>
    </row>
    <row r="3" spans="1:24">
      <c r="A3" s="1415"/>
      <c r="B3" s="1416"/>
      <c r="C3" s="1082" t="s">
        <v>321</v>
      </c>
      <c r="D3" s="1082" t="s">
        <v>505</v>
      </c>
      <c r="E3" s="1082" t="s">
        <v>322</v>
      </c>
      <c r="F3" s="1082" t="s">
        <v>323</v>
      </c>
      <c r="G3" s="1106" t="s">
        <v>324</v>
      </c>
      <c r="H3" s="1106" t="s">
        <v>325</v>
      </c>
      <c r="I3" s="1082" t="s">
        <v>506</v>
      </c>
      <c r="J3" s="1082" t="s">
        <v>507</v>
      </c>
      <c r="K3" s="1082" t="s">
        <v>326</v>
      </c>
      <c r="L3" s="1078"/>
      <c r="M3" s="1078"/>
      <c r="N3" s="1078"/>
      <c r="O3" s="1078"/>
      <c r="P3" s="1078"/>
      <c r="Q3" s="1078"/>
      <c r="R3" s="1078"/>
      <c r="S3" s="1078"/>
      <c r="T3" s="1078"/>
      <c r="U3" s="1078"/>
      <c r="V3" s="1078"/>
      <c r="W3" s="1078"/>
      <c r="X3" s="1078"/>
    </row>
    <row r="4" spans="1:24">
      <c r="A4" s="1417" t="s">
        <v>508</v>
      </c>
      <c r="B4" s="1418"/>
      <c r="C4" s="1107" t="s">
        <v>509</v>
      </c>
      <c r="D4" s="1083"/>
      <c r="E4" s="1107" t="s">
        <v>509</v>
      </c>
      <c r="F4" s="1083" t="s">
        <v>503</v>
      </c>
      <c r="G4" s="1107" t="s">
        <v>509</v>
      </c>
      <c r="H4" s="1107" t="s">
        <v>327</v>
      </c>
      <c r="I4" s="1083" t="s">
        <v>510</v>
      </c>
      <c r="J4" s="1083" t="s">
        <v>503</v>
      </c>
      <c r="K4" s="1083" t="s">
        <v>328</v>
      </c>
      <c r="L4" s="1078"/>
      <c r="M4" s="1078"/>
      <c r="N4" s="1078"/>
      <c r="O4" s="1078"/>
      <c r="P4" s="1078"/>
      <c r="Q4" s="1078"/>
      <c r="R4" s="1078"/>
      <c r="S4" s="1078"/>
      <c r="T4" s="1078"/>
      <c r="U4" s="1078"/>
      <c r="V4" s="1078"/>
      <c r="W4" s="1078"/>
      <c r="X4" s="1078"/>
    </row>
    <row r="5" spans="1:24">
      <c r="A5" s="1419"/>
      <c r="B5" s="1420"/>
      <c r="C5" s="1083"/>
      <c r="D5" s="1083"/>
      <c r="E5" s="1083"/>
      <c r="F5" s="1083"/>
      <c r="G5" s="1083"/>
      <c r="H5" s="1107" t="s">
        <v>329</v>
      </c>
      <c r="I5" s="1083"/>
      <c r="J5" s="1083"/>
      <c r="K5" s="1083" t="s">
        <v>503</v>
      </c>
      <c r="L5" s="1078"/>
      <c r="M5" s="1078"/>
      <c r="N5" s="1078"/>
      <c r="O5" s="1078"/>
      <c r="P5" s="1078"/>
      <c r="Q5" s="1078"/>
      <c r="R5" s="1078"/>
      <c r="S5" s="1078"/>
      <c r="T5" s="1078"/>
      <c r="U5" s="1078"/>
      <c r="V5" s="1078"/>
      <c r="W5" s="1078"/>
      <c r="X5" s="1078"/>
    </row>
    <row r="6" spans="1:24">
      <c r="A6" s="1421"/>
      <c r="B6" s="1422"/>
      <c r="C6" s="1084" t="s">
        <v>511</v>
      </c>
      <c r="D6" s="1084" t="s">
        <v>512</v>
      </c>
      <c r="E6" s="1084" t="s">
        <v>513</v>
      </c>
      <c r="F6" s="1084" t="s">
        <v>514</v>
      </c>
      <c r="G6" s="1084" t="s">
        <v>515</v>
      </c>
      <c r="H6" s="1084" t="s">
        <v>516</v>
      </c>
      <c r="I6" s="1085" t="s">
        <v>517</v>
      </c>
      <c r="J6" s="1084" t="s">
        <v>518</v>
      </c>
      <c r="K6" s="1085" t="s">
        <v>519</v>
      </c>
      <c r="L6" s="1078"/>
      <c r="M6" s="1078"/>
      <c r="N6" s="1078"/>
      <c r="O6" s="1078"/>
      <c r="P6" s="1078"/>
      <c r="Q6" s="1078"/>
      <c r="R6" s="1078"/>
      <c r="S6" s="1078"/>
      <c r="T6" s="1078"/>
      <c r="U6" s="1078"/>
      <c r="V6" s="1078"/>
      <c r="W6" s="1078"/>
      <c r="X6" s="1078"/>
    </row>
    <row r="7" spans="1:24">
      <c r="A7" s="1086" t="s">
        <v>520</v>
      </c>
      <c r="B7" s="1087"/>
      <c r="C7" s="1088">
        <v>203088</v>
      </c>
      <c r="D7" s="1088">
        <v>109389</v>
      </c>
      <c r="E7" s="1088">
        <v>93699</v>
      </c>
      <c r="F7" s="1088">
        <v>37623</v>
      </c>
      <c r="G7" s="1088">
        <v>56076</v>
      </c>
      <c r="H7" s="1088">
        <v>-9774</v>
      </c>
      <c r="I7" s="1088">
        <v>65850</v>
      </c>
      <c r="J7" s="1088">
        <v>71295</v>
      </c>
      <c r="K7" s="1089">
        <v>-5445</v>
      </c>
      <c r="L7" s="1078"/>
      <c r="M7" s="1078"/>
      <c r="N7" s="1078"/>
      <c r="O7" s="1078"/>
      <c r="P7" s="1078"/>
      <c r="Q7" s="1078"/>
      <c r="R7" s="1078"/>
      <c r="S7" s="1078"/>
      <c r="T7" s="1078"/>
      <c r="U7" s="1078"/>
      <c r="V7" s="1078"/>
      <c r="W7" s="1078"/>
      <c r="X7" s="1078"/>
    </row>
    <row r="8" spans="1:24">
      <c r="A8" s="1086"/>
      <c r="B8" s="1078" t="s">
        <v>521</v>
      </c>
      <c r="C8" s="1090">
        <v>154952</v>
      </c>
      <c r="D8" s="1091">
        <v>84185</v>
      </c>
      <c r="E8" s="1091">
        <v>70767</v>
      </c>
      <c r="F8" s="1091">
        <v>29546</v>
      </c>
      <c r="G8" s="1091">
        <v>41221</v>
      </c>
      <c r="H8" s="1092">
        <v>-9739</v>
      </c>
      <c r="I8" s="1091">
        <v>50960</v>
      </c>
      <c r="J8" s="1092">
        <v>66503</v>
      </c>
      <c r="K8" s="1093">
        <v>-15543</v>
      </c>
      <c r="L8" s="1078"/>
      <c r="M8" s="1078"/>
      <c r="N8" s="1078"/>
      <c r="O8" s="1078"/>
      <c r="P8" s="1078"/>
      <c r="Q8" s="1078"/>
      <c r="R8" s="1078"/>
      <c r="S8" s="1078"/>
      <c r="T8" s="1078"/>
      <c r="U8" s="1078"/>
      <c r="V8" s="1078"/>
      <c r="W8" s="1078"/>
      <c r="X8" s="1078"/>
    </row>
    <row r="9" spans="1:24">
      <c r="A9" s="1230"/>
      <c r="B9" s="1079" t="s">
        <v>522</v>
      </c>
      <c r="C9" s="1094">
        <v>11354</v>
      </c>
      <c r="D9" s="1092">
        <v>5899</v>
      </c>
      <c r="E9" s="1092">
        <v>5455</v>
      </c>
      <c r="F9" s="1092">
        <v>2285</v>
      </c>
      <c r="G9" s="1092">
        <v>3170</v>
      </c>
      <c r="H9" s="1092">
        <v>-1205</v>
      </c>
      <c r="I9" s="1091">
        <v>4375</v>
      </c>
      <c r="J9" s="1092">
        <v>1966</v>
      </c>
      <c r="K9" s="1093">
        <v>2409</v>
      </c>
      <c r="L9" s="1078"/>
      <c r="M9" s="1078"/>
      <c r="N9" s="1078"/>
      <c r="O9" s="1078"/>
      <c r="P9" s="1078"/>
      <c r="Q9" s="1078"/>
      <c r="R9" s="1078"/>
      <c r="S9" s="1078"/>
      <c r="T9" s="1078"/>
      <c r="U9" s="1078"/>
      <c r="V9" s="1078"/>
      <c r="W9" s="1078"/>
      <c r="X9" s="1078"/>
    </row>
    <row r="10" spans="1:24">
      <c r="A10" s="1230"/>
      <c r="B10" s="1079" t="s">
        <v>523</v>
      </c>
      <c r="C10" s="1094">
        <v>36782</v>
      </c>
      <c r="D10" s="1092">
        <v>19305</v>
      </c>
      <c r="E10" s="1092">
        <v>17477</v>
      </c>
      <c r="F10" s="1092">
        <v>5792</v>
      </c>
      <c r="G10" s="1092">
        <v>11685</v>
      </c>
      <c r="H10" s="1092">
        <v>1170</v>
      </c>
      <c r="I10" s="1091">
        <v>10515</v>
      </c>
      <c r="J10" s="1092">
        <v>2826</v>
      </c>
      <c r="K10" s="1093">
        <v>7689</v>
      </c>
      <c r="L10" s="1078"/>
      <c r="M10" s="1078"/>
      <c r="N10" s="1078"/>
      <c r="O10" s="1078"/>
      <c r="P10" s="1078"/>
      <c r="Q10" s="1078"/>
      <c r="R10" s="1078"/>
      <c r="S10" s="1078"/>
      <c r="T10" s="1078"/>
      <c r="U10" s="1078"/>
      <c r="V10" s="1078"/>
      <c r="W10" s="1078"/>
      <c r="X10" s="1078"/>
    </row>
    <row r="11" spans="1:24">
      <c r="A11" s="1086" t="s">
        <v>524</v>
      </c>
      <c r="B11" s="1087"/>
      <c r="C11" s="1092">
        <v>14161</v>
      </c>
      <c r="D11" s="1092">
        <v>8230</v>
      </c>
      <c r="E11" s="1092">
        <v>5931</v>
      </c>
      <c r="F11" s="1092">
        <v>3000</v>
      </c>
      <c r="G11" s="1092">
        <v>2931</v>
      </c>
      <c r="H11" s="1092">
        <v>525</v>
      </c>
      <c r="I11" s="1091">
        <v>2406</v>
      </c>
      <c r="J11" s="1092">
        <v>2219</v>
      </c>
      <c r="K11" s="1093">
        <v>187</v>
      </c>
      <c r="L11" s="1078"/>
      <c r="M11" s="1078"/>
      <c r="N11" s="1078"/>
      <c r="O11" s="1078"/>
      <c r="P11" s="1078"/>
      <c r="Q11" s="1078"/>
      <c r="R11" s="1078"/>
      <c r="S11" s="1078"/>
      <c r="T11" s="1078"/>
      <c r="U11" s="1078"/>
      <c r="V11" s="1078"/>
      <c r="W11" s="1078"/>
      <c r="X11" s="1078"/>
    </row>
    <row r="12" spans="1:24">
      <c r="A12" s="1086" t="s">
        <v>525</v>
      </c>
      <c r="B12" s="1087"/>
      <c r="C12" s="1091">
        <v>14659861</v>
      </c>
      <c r="D12" s="1091">
        <v>9444658</v>
      </c>
      <c r="E12" s="1091">
        <v>5215203</v>
      </c>
      <c r="F12" s="1091">
        <v>1785292</v>
      </c>
      <c r="G12" s="1091">
        <v>3429911</v>
      </c>
      <c r="H12" s="1092">
        <v>494251</v>
      </c>
      <c r="I12" s="1091">
        <v>2935660</v>
      </c>
      <c r="J12" s="1092">
        <v>2293285</v>
      </c>
      <c r="K12" s="1093">
        <v>642375</v>
      </c>
      <c r="L12" s="1078"/>
      <c r="M12" s="1078"/>
      <c r="N12" s="1078"/>
      <c r="O12" s="1078"/>
      <c r="P12" s="1078"/>
      <c r="Q12" s="1078"/>
      <c r="R12" s="1078"/>
      <c r="S12" s="1078"/>
      <c r="T12" s="1078"/>
      <c r="U12" s="1078"/>
      <c r="V12" s="1078"/>
      <c r="W12" s="1078"/>
      <c r="X12" s="1078"/>
    </row>
    <row r="13" spans="1:24">
      <c r="A13" s="1086"/>
      <c r="B13" s="1231" t="s">
        <v>526</v>
      </c>
      <c r="C13" s="1092">
        <v>1855906</v>
      </c>
      <c r="D13" s="1092">
        <v>1100323</v>
      </c>
      <c r="E13" s="1092">
        <v>755583</v>
      </c>
      <c r="F13" s="1092">
        <v>113162</v>
      </c>
      <c r="G13" s="1092">
        <v>642421</v>
      </c>
      <c r="H13" s="1095"/>
      <c r="I13" s="1091" t="s">
        <v>504</v>
      </c>
      <c r="J13" s="1092"/>
      <c r="K13" s="1093"/>
      <c r="L13" s="1078"/>
      <c r="M13" s="1078"/>
      <c r="N13" s="1078"/>
      <c r="O13" s="1078"/>
      <c r="P13" s="1078"/>
      <c r="Q13" s="1078"/>
      <c r="R13" s="1078"/>
      <c r="S13" s="1078"/>
      <c r="T13" s="1078"/>
      <c r="U13" s="1078"/>
      <c r="V13" s="1078"/>
      <c r="W13" s="1078"/>
      <c r="X13" s="1078"/>
    </row>
    <row r="14" spans="1:24">
      <c r="A14" s="1086"/>
      <c r="B14" s="1231" t="s">
        <v>527</v>
      </c>
      <c r="C14" s="1092">
        <v>142563</v>
      </c>
      <c r="D14" s="1092">
        <v>89040</v>
      </c>
      <c r="E14" s="1092">
        <v>53523</v>
      </c>
      <c r="F14" s="1092">
        <v>20831</v>
      </c>
      <c r="G14" s="1092">
        <v>32692</v>
      </c>
      <c r="H14" s="1095"/>
      <c r="I14" s="1091" t="s">
        <v>504</v>
      </c>
      <c r="J14" s="1092"/>
      <c r="K14" s="1093"/>
      <c r="L14" s="1078"/>
      <c r="M14" s="1078"/>
      <c r="N14" s="1078"/>
      <c r="O14" s="1078"/>
      <c r="P14" s="1078"/>
      <c r="Q14" s="1078"/>
      <c r="R14" s="1078"/>
      <c r="S14" s="1078"/>
      <c r="T14" s="1078"/>
      <c r="U14" s="1078"/>
      <c r="V14" s="1078"/>
      <c r="W14" s="1078"/>
      <c r="X14" s="1078"/>
    </row>
    <row r="15" spans="1:24">
      <c r="A15" s="1086"/>
      <c r="B15" s="1231" t="s">
        <v>528</v>
      </c>
      <c r="C15" s="1092">
        <v>319015</v>
      </c>
      <c r="D15" s="1092">
        <v>209748</v>
      </c>
      <c r="E15" s="1092">
        <v>109267</v>
      </c>
      <c r="F15" s="1092">
        <v>22281</v>
      </c>
      <c r="G15" s="1092">
        <v>86986</v>
      </c>
      <c r="H15" s="1095"/>
      <c r="I15" s="1091" t="s">
        <v>504</v>
      </c>
      <c r="J15" s="1092"/>
      <c r="K15" s="1093"/>
      <c r="L15" s="1078"/>
      <c r="M15" s="1078"/>
      <c r="N15" s="1078"/>
      <c r="O15" s="1078"/>
      <c r="P15" s="1078"/>
      <c r="Q15" s="1078"/>
      <c r="R15" s="1078"/>
      <c r="S15" s="1078"/>
      <c r="T15" s="1078"/>
      <c r="U15" s="1078"/>
      <c r="V15" s="1078"/>
      <c r="W15" s="1078"/>
      <c r="X15" s="1078"/>
    </row>
    <row r="16" spans="1:24">
      <c r="A16" s="1086"/>
      <c r="B16" s="1231" t="s">
        <v>529</v>
      </c>
      <c r="C16" s="1092">
        <v>1833639</v>
      </c>
      <c r="D16" s="1092">
        <v>1178520</v>
      </c>
      <c r="E16" s="1092">
        <v>655119</v>
      </c>
      <c r="F16" s="1092">
        <v>253399</v>
      </c>
      <c r="G16" s="1092">
        <v>401720</v>
      </c>
      <c r="H16" s="1095"/>
      <c r="I16" s="1091" t="s">
        <v>504</v>
      </c>
      <c r="J16" s="1092"/>
      <c r="K16" s="1093"/>
      <c r="L16" s="1078"/>
      <c r="M16" s="1078"/>
      <c r="N16" s="1078"/>
      <c r="O16" s="1078"/>
      <c r="P16" s="1078"/>
      <c r="Q16" s="1078"/>
      <c r="R16" s="1078"/>
      <c r="S16" s="1078"/>
      <c r="T16" s="1078"/>
      <c r="U16" s="1078"/>
      <c r="V16" s="1078"/>
      <c r="W16" s="1078"/>
      <c r="X16" s="1078"/>
    </row>
    <row r="17" spans="1:24">
      <c r="A17" s="1086"/>
      <c r="B17" s="1231" t="s">
        <v>530</v>
      </c>
      <c r="C17" s="1092">
        <v>164924</v>
      </c>
      <c r="D17" s="1092">
        <v>131592</v>
      </c>
      <c r="E17" s="1092">
        <v>33332</v>
      </c>
      <c r="F17" s="1092">
        <v>3943</v>
      </c>
      <c r="G17" s="1092">
        <v>29389</v>
      </c>
      <c r="H17" s="1095"/>
      <c r="I17" s="1091" t="s">
        <v>504</v>
      </c>
      <c r="J17" s="1092"/>
      <c r="K17" s="1093"/>
      <c r="L17" s="1078"/>
      <c r="M17" s="1078"/>
      <c r="N17" s="1078"/>
      <c r="O17" s="1078"/>
      <c r="P17" s="1078"/>
      <c r="Q17" s="1078"/>
      <c r="R17" s="1078"/>
      <c r="S17" s="1078"/>
      <c r="T17" s="1078"/>
      <c r="U17" s="1078"/>
      <c r="V17" s="1078"/>
      <c r="W17" s="1078"/>
      <c r="X17" s="1078"/>
    </row>
    <row r="18" spans="1:24">
      <c r="A18" s="1086"/>
      <c r="B18" s="1231" t="s">
        <v>531</v>
      </c>
      <c r="C18" s="1092">
        <v>372446</v>
      </c>
      <c r="D18" s="1092">
        <v>178681</v>
      </c>
      <c r="E18" s="1092">
        <v>193765</v>
      </c>
      <c r="F18" s="1092">
        <v>49528</v>
      </c>
      <c r="G18" s="1092">
        <v>144237</v>
      </c>
      <c r="H18" s="1095"/>
      <c r="I18" s="1091" t="s">
        <v>504</v>
      </c>
      <c r="J18" s="1092"/>
      <c r="K18" s="1093"/>
      <c r="L18" s="1078"/>
      <c r="M18" s="1078"/>
      <c r="N18" s="1078"/>
      <c r="O18" s="1078"/>
      <c r="P18" s="1078"/>
      <c r="Q18" s="1078"/>
      <c r="R18" s="1078"/>
      <c r="S18" s="1078"/>
      <c r="T18" s="1078"/>
      <c r="U18" s="1078"/>
      <c r="V18" s="1078"/>
      <c r="W18" s="1078"/>
      <c r="X18" s="1078"/>
    </row>
    <row r="19" spans="1:24">
      <c r="A19" s="1086"/>
      <c r="B19" s="1231" t="s">
        <v>532</v>
      </c>
      <c r="C19" s="1092">
        <v>2081521</v>
      </c>
      <c r="D19" s="1092">
        <v>1604661</v>
      </c>
      <c r="E19" s="1092">
        <v>476860</v>
      </c>
      <c r="F19" s="1092">
        <v>109724</v>
      </c>
      <c r="G19" s="1092">
        <v>367136</v>
      </c>
      <c r="H19" s="1095"/>
      <c r="I19" s="1091"/>
      <c r="J19" s="1092"/>
      <c r="K19" s="1093"/>
      <c r="L19" s="1078"/>
      <c r="M19" s="1078"/>
      <c r="N19" s="1078"/>
      <c r="O19" s="1078"/>
      <c r="P19" s="1078"/>
      <c r="Q19" s="1078"/>
      <c r="R19" s="1078"/>
      <c r="S19" s="1078"/>
      <c r="T19" s="1078"/>
      <c r="U19" s="1078"/>
      <c r="V19" s="1078"/>
      <c r="W19" s="1078"/>
      <c r="X19" s="1078"/>
    </row>
    <row r="20" spans="1:24">
      <c r="A20" s="1086"/>
      <c r="B20" s="1231" t="s">
        <v>533</v>
      </c>
      <c r="C20" s="1092">
        <v>753839</v>
      </c>
      <c r="D20" s="1092">
        <v>425418</v>
      </c>
      <c r="E20" s="1092">
        <v>328421</v>
      </c>
      <c r="F20" s="1092">
        <v>57767</v>
      </c>
      <c r="G20" s="1092">
        <v>270654</v>
      </c>
      <c r="H20" s="1095"/>
      <c r="I20" s="1091" t="s">
        <v>504</v>
      </c>
      <c r="J20" s="1092"/>
      <c r="K20" s="1093"/>
      <c r="L20" s="1078"/>
      <c r="M20" s="1078"/>
      <c r="N20" s="1078"/>
      <c r="O20" s="1078"/>
      <c r="P20" s="1078"/>
      <c r="Q20" s="1078"/>
      <c r="R20" s="1078"/>
      <c r="S20" s="1078"/>
      <c r="T20" s="1078"/>
      <c r="U20" s="1078"/>
      <c r="V20" s="1078"/>
      <c r="W20" s="1078"/>
      <c r="X20" s="1078"/>
    </row>
    <row r="21" spans="1:24">
      <c r="A21" s="1086"/>
      <c r="B21" s="1231" t="s">
        <v>534</v>
      </c>
      <c r="C21" s="1092">
        <v>2292312</v>
      </c>
      <c r="D21" s="1092">
        <v>1411047</v>
      </c>
      <c r="E21" s="1092">
        <v>881265</v>
      </c>
      <c r="F21" s="1092">
        <v>291563</v>
      </c>
      <c r="G21" s="1092">
        <v>589702</v>
      </c>
      <c r="H21" s="1095"/>
      <c r="I21" s="1091"/>
      <c r="J21" s="1092"/>
      <c r="K21" s="1093"/>
      <c r="L21" s="1078"/>
      <c r="M21" s="1078"/>
      <c r="N21" s="1078"/>
      <c r="O21" s="1078"/>
      <c r="P21" s="1078"/>
      <c r="Q21" s="1078"/>
      <c r="R21" s="1078"/>
      <c r="S21" s="1078"/>
      <c r="T21" s="1078"/>
      <c r="U21" s="1078"/>
      <c r="V21" s="1078"/>
      <c r="W21" s="1078"/>
      <c r="X21" s="1078"/>
    </row>
    <row r="22" spans="1:24">
      <c r="A22" s="1086"/>
      <c r="B22" s="1231" t="s">
        <v>535</v>
      </c>
      <c r="C22" s="1092">
        <v>272303</v>
      </c>
      <c r="D22" s="1092">
        <v>181021</v>
      </c>
      <c r="E22" s="1092">
        <v>91282</v>
      </c>
      <c r="F22" s="1092">
        <v>45398</v>
      </c>
      <c r="G22" s="1092">
        <v>45884</v>
      </c>
      <c r="H22" s="1095"/>
      <c r="I22" s="1091"/>
      <c r="J22" s="1092"/>
      <c r="K22" s="1093"/>
      <c r="L22" s="1078"/>
      <c r="M22" s="1078"/>
      <c r="N22" s="1078"/>
      <c r="O22" s="1078"/>
      <c r="P22" s="1078"/>
      <c r="Q22" s="1078"/>
      <c r="R22" s="1078"/>
      <c r="S22" s="1078"/>
      <c r="T22" s="1078"/>
      <c r="U22" s="1078"/>
      <c r="V22" s="1078"/>
      <c r="W22" s="1078"/>
      <c r="X22" s="1078"/>
    </row>
    <row r="23" spans="1:24">
      <c r="A23" s="1086"/>
      <c r="B23" s="1231" t="s">
        <v>536</v>
      </c>
      <c r="C23" s="1092">
        <v>1492084</v>
      </c>
      <c r="D23" s="1092">
        <v>963183</v>
      </c>
      <c r="E23" s="1092">
        <v>528901</v>
      </c>
      <c r="F23" s="1092">
        <v>314692</v>
      </c>
      <c r="G23" s="1092">
        <v>214209</v>
      </c>
      <c r="H23" s="1095"/>
      <c r="I23" s="1091" t="s">
        <v>504</v>
      </c>
      <c r="J23" s="1092"/>
      <c r="K23" s="1093"/>
      <c r="L23" s="1078"/>
      <c r="M23" s="1078"/>
      <c r="N23" s="1078"/>
      <c r="O23" s="1078"/>
      <c r="P23" s="1078"/>
      <c r="Q23" s="1078"/>
      <c r="R23" s="1078"/>
      <c r="S23" s="1078"/>
      <c r="T23" s="1078"/>
      <c r="U23" s="1078"/>
      <c r="V23" s="1078"/>
      <c r="W23" s="1078"/>
      <c r="X23" s="1078"/>
    </row>
    <row r="24" spans="1:24">
      <c r="A24" s="1086"/>
      <c r="B24" s="1231" t="s">
        <v>537</v>
      </c>
      <c r="C24" s="1092">
        <v>913457</v>
      </c>
      <c r="D24" s="1092">
        <v>647510</v>
      </c>
      <c r="E24" s="1092">
        <v>265947</v>
      </c>
      <c r="F24" s="1092">
        <v>276935</v>
      </c>
      <c r="G24" s="1092">
        <v>-10988</v>
      </c>
      <c r="H24" s="1095"/>
      <c r="I24" s="1091"/>
      <c r="J24" s="1092"/>
      <c r="K24" s="1093"/>
      <c r="L24" s="1078"/>
      <c r="M24" s="1078"/>
      <c r="N24" s="1078"/>
      <c r="O24" s="1078"/>
      <c r="P24" s="1078"/>
      <c r="Q24" s="1078"/>
      <c r="R24" s="1078"/>
      <c r="S24" s="1078"/>
      <c r="T24" s="1078"/>
      <c r="U24" s="1078"/>
      <c r="V24" s="1078"/>
      <c r="W24" s="1078"/>
      <c r="X24" s="1078"/>
    </row>
    <row r="25" spans="1:24">
      <c r="A25" s="1086"/>
      <c r="B25" s="1231" t="s">
        <v>538</v>
      </c>
      <c r="C25" s="1092">
        <v>1068605</v>
      </c>
      <c r="D25" s="1092">
        <v>656884</v>
      </c>
      <c r="E25" s="1092">
        <v>411721</v>
      </c>
      <c r="F25" s="1092">
        <v>118367</v>
      </c>
      <c r="G25" s="1092">
        <v>293354</v>
      </c>
      <c r="H25" s="1095"/>
      <c r="I25" s="1091" t="s">
        <v>504</v>
      </c>
      <c r="J25" s="1092"/>
      <c r="K25" s="1093"/>
      <c r="L25" s="1078"/>
      <c r="M25" s="1078"/>
      <c r="N25" s="1078"/>
      <c r="O25" s="1078"/>
      <c r="P25" s="1078"/>
      <c r="Q25" s="1078"/>
      <c r="R25" s="1078"/>
      <c r="S25" s="1078"/>
      <c r="T25" s="1078"/>
      <c r="U25" s="1078"/>
      <c r="V25" s="1078"/>
      <c r="W25" s="1078"/>
      <c r="X25" s="1078"/>
    </row>
    <row r="26" spans="1:24">
      <c r="A26" s="1086"/>
      <c r="B26" s="1231" t="s">
        <v>539</v>
      </c>
      <c r="C26" s="1092">
        <v>160456</v>
      </c>
      <c r="D26" s="1092">
        <v>78537</v>
      </c>
      <c r="E26" s="1092">
        <v>81919</v>
      </c>
      <c r="F26" s="1092">
        <v>18152</v>
      </c>
      <c r="G26" s="1092">
        <v>63767</v>
      </c>
      <c r="H26" s="1095"/>
      <c r="I26" s="1091"/>
      <c r="J26" s="1092"/>
      <c r="K26" s="1093"/>
      <c r="L26" s="1078"/>
      <c r="M26" s="1078"/>
      <c r="N26" s="1078"/>
      <c r="O26" s="1078"/>
      <c r="P26" s="1078"/>
      <c r="Q26" s="1078"/>
      <c r="R26" s="1078"/>
      <c r="S26" s="1078"/>
      <c r="T26" s="1078"/>
      <c r="U26" s="1078"/>
      <c r="V26" s="1078"/>
      <c r="W26" s="1078"/>
      <c r="X26" s="1078"/>
    </row>
    <row r="27" spans="1:24">
      <c r="A27" s="1086"/>
      <c r="B27" s="1231" t="s">
        <v>810</v>
      </c>
      <c r="C27" s="1092">
        <v>936791</v>
      </c>
      <c r="D27" s="1092">
        <v>588493</v>
      </c>
      <c r="E27" s="1092">
        <v>348298</v>
      </c>
      <c r="F27" s="1092">
        <v>89550</v>
      </c>
      <c r="G27" s="1092">
        <v>258748</v>
      </c>
      <c r="H27" s="1095"/>
      <c r="I27" s="1091" t="s">
        <v>504</v>
      </c>
      <c r="J27" s="1092"/>
      <c r="K27" s="1093"/>
      <c r="L27" s="1078"/>
      <c r="M27" s="1078"/>
      <c r="N27" s="1078"/>
      <c r="O27" s="1078"/>
      <c r="P27" s="1078"/>
      <c r="Q27" s="1078"/>
      <c r="R27" s="1078"/>
      <c r="S27" s="1078"/>
      <c r="T27" s="1078"/>
      <c r="U27" s="1078"/>
      <c r="V27" s="1078"/>
      <c r="W27" s="1078"/>
      <c r="X27" s="1078"/>
    </row>
    <row r="28" spans="1:24">
      <c r="A28" s="1086" t="s">
        <v>540</v>
      </c>
      <c r="B28" s="1087"/>
      <c r="C28" s="1091">
        <v>1465786</v>
      </c>
      <c r="D28" s="1091">
        <v>853234</v>
      </c>
      <c r="E28" s="1091">
        <v>612552</v>
      </c>
      <c r="F28" s="1091">
        <v>287379</v>
      </c>
      <c r="G28" s="1091">
        <v>325173</v>
      </c>
      <c r="H28" s="1092">
        <v>39982</v>
      </c>
      <c r="I28" s="1091">
        <v>285191</v>
      </c>
      <c r="J28" s="1092">
        <v>186855</v>
      </c>
      <c r="K28" s="1096">
        <v>98336</v>
      </c>
      <c r="L28" s="1078"/>
      <c r="M28" s="1078"/>
      <c r="N28" s="1078"/>
      <c r="O28" s="1078"/>
      <c r="P28" s="1078"/>
      <c r="Q28" s="1078"/>
      <c r="R28" s="1078"/>
      <c r="S28" s="1078"/>
      <c r="T28" s="1078"/>
      <c r="U28" s="1078"/>
      <c r="V28" s="1078"/>
      <c r="W28" s="1078"/>
      <c r="X28" s="1078"/>
    </row>
    <row r="29" spans="1:24">
      <c r="A29" s="1086"/>
      <c r="B29" s="1087" t="s">
        <v>541</v>
      </c>
      <c r="C29" s="1092">
        <v>807479</v>
      </c>
      <c r="D29" s="1092">
        <v>591289</v>
      </c>
      <c r="E29" s="1092">
        <v>216190</v>
      </c>
      <c r="F29" s="1092">
        <v>169782</v>
      </c>
      <c r="G29" s="1092">
        <v>46408</v>
      </c>
      <c r="H29" s="1095"/>
      <c r="I29" s="1091" t="s">
        <v>504</v>
      </c>
      <c r="J29" s="1092"/>
      <c r="K29" s="1093"/>
      <c r="L29" s="1078"/>
      <c r="M29" s="1078"/>
      <c r="N29" s="1078"/>
      <c r="O29" s="1078"/>
      <c r="P29" s="1078"/>
      <c r="Q29" s="1078"/>
      <c r="R29" s="1078"/>
      <c r="S29" s="1078"/>
      <c r="T29" s="1078"/>
      <c r="U29" s="1078"/>
      <c r="V29" s="1078"/>
      <c r="W29" s="1078"/>
      <c r="X29" s="1078"/>
    </row>
    <row r="30" spans="1:24">
      <c r="A30" s="1086"/>
      <c r="B30" s="1087" t="s">
        <v>542</v>
      </c>
      <c r="C30" s="1092">
        <v>658307</v>
      </c>
      <c r="D30" s="1092">
        <v>261945</v>
      </c>
      <c r="E30" s="1092">
        <v>396362</v>
      </c>
      <c r="F30" s="1092">
        <v>117597</v>
      </c>
      <c r="G30" s="1092">
        <v>278765</v>
      </c>
      <c r="H30" s="1095"/>
      <c r="I30" s="1091"/>
      <c r="J30" s="1092"/>
      <c r="K30" s="1093"/>
      <c r="L30" s="1078"/>
      <c r="M30" s="1078"/>
      <c r="N30" s="1078"/>
      <c r="O30" s="1078"/>
      <c r="P30" s="1078"/>
      <c r="Q30" s="1078"/>
      <c r="R30" s="1078"/>
      <c r="S30" s="1078"/>
      <c r="T30" s="1078"/>
      <c r="U30" s="1078"/>
      <c r="V30" s="1078"/>
      <c r="W30" s="1078"/>
      <c r="X30" s="1078"/>
    </row>
    <row r="31" spans="1:24">
      <c r="A31" s="1086" t="s">
        <v>543</v>
      </c>
      <c r="B31" s="1087"/>
      <c r="C31" s="1092">
        <v>1541405</v>
      </c>
      <c r="D31" s="1092">
        <v>852613</v>
      </c>
      <c r="E31" s="1092">
        <v>688792</v>
      </c>
      <c r="F31" s="1092">
        <v>71593</v>
      </c>
      <c r="G31" s="1092">
        <v>617199</v>
      </c>
      <c r="H31" s="1092">
        <v>39212</v>
      </c>
      <c r="I31" s="1091">
        <v>577987</v>
      </c>
      <c r="J31" s="1092">
        <v>640307</v>
      </c>
      <c r="K31" s="1096">
        <v>-62320</v>
      </c>
      <c r="L31" s="1078"/>
      <c r="M31" s="1078"/>
      <c r="N31" s="1078"/>
      <c r="O31" s="1078"/>
      <c r="P31" s="1078"/>
      <c r="Q31" s="1078"/>
      <c r="R31" s="1078"/>
      <c r="S31" s="1078"/>
      <c r="T31" s="1078"/>
      <c r="U31" s="1078"/>
      <c r="V31" s="1078"/>
      <c r="W31" s="1078"/>
      <c r="X31" s="1078"/>
    </row>
    <row r="32" spans="1:24">
      <c r="A32" s="1086" t="s">
        <v>544</v>
      </c>
      <c r="B32" s="1087"/>
      <c r="C32" s="1091">
        <v>3404412</v>
      </c>
      <c r="D32" s="1091">
        <v>1361947</v>
      </c>
      <c r="E32" s="1091">
        <v>2042465</v>
      </c>
      <c r="F32" s="1091">
        <v>237852</v>
      </c>
      <c r="G32" s="1091">
        <v>1804613</v>
      </c>
      <c r="H32" s="1092">
        <v>177079</v>
      </c>
      <c r="I32" s="1091">
        <v>1627534</v>
      </c>
      <c r="J32" s="1092">
        <v>1299421</v>
      </c>
      <c r="K32" s="1093">
        <v>328113</v>
      </c>
      <c r="L32" s="1078"/>
      <c r="M32" s="1078"/>
      <c r="N32" s="1078"/>
      <c r="O32" s="1078"/>
      <c r="P32" s="1078"/>
      <c r="Q32" s="1078"/>
      <c r="R32" s="1078"/>
      <c r="S32" s="1078"/>
      <c r="T32" s="1078"/>
      <c r="U32" s="1078"/>
      <c r="V32" s="1078"/>
      <c r="W32" s="1078"/>
      <c r="X32" s="1078"/>
    </row>
    <row r="33" spans="1:24">
      <c r="A33" s="1086"/>
      <c r="B33" s="1087" t="s">
        <v>545</v>
      </c>
      <c r="C33" s="1092">
        <v>1414012</v>
      </c>
      <c r="D33" s="1092">
        <v>444935</v>
      </c>
      <c r="E33" s="1092">
        <v>969077</v>
      </c>
      <c r="F33" s="1092">
        <v>104674</v>
      </c>
      <c r="G33" s="1092">
        <v>864403</v>
      </c>
      <c r="H33" s="1095"/>
      <c r="I33" s="1091"/>
      <c r="J33" s="1092"/>
      <c r="K33" s="1093"/>
      <c r="L33" s="1078"/>
      <c r="M33" s="1078"/>
      <c r="N33" s="1078"/>
      <c r="O33" s="1078"/>
      <c r="P33" s="1078"/>
      <c r="Q33" s="1078"/>
      <c r="R33" s="1078"/>
      <c r="S33" s="1078"/>
      <c r="T33" s="1078"/>
      <c r="U33" s="1078"/>
      <c r="V33" s="1078"/>
      <c r="W33" s="1078"/>
      <c r="X33" s="1078"/>
    </row>
    <row r="34" spans="1:24">
      <c r="A34" s="1086"/>
      <c r="B34" s="1087" t="s">
        <v>546</v>
      </c>
      <c r="C34" s="1092">
        <v>1990399</v>
      </c>
      <c r="D34" s="1092">
        <v>917011</v>
      </c>
      <c r="E34" s="1092">
        <v>1073388</v>
      </c>
      <c r="F34" s="1092">
        <v>133178</v>
      </c>
      <c r="G34" s="1092">
        <v>940210</v>
      </c>
      <c r="H34" s="1095"/>
      <c r="I34" s="1091"/>
      <c r="J34" s="1092"/>
      <c r="K34" s="1093"/>
      <c r="L34" s="1078"/>
      <c r="M34" s="1078"/>
      <c r="N34" s="1078"/>
      <c r="O34" s="1078"/>
      <c r="P34" s="1078"/>
      <c r="Q34" s="1078"/>
      <c r="R34" s="1078"/>
      <c r="S34" s="1078"/>
      <c r="T34" s="1078"/>
      <c r="U34" s="1078"/>
      <c r="V34" s="1078"/>
      <c r="W34" s="1078"/>
      <c r="X34" s="1078"/>
    </row>
    <row r="35" spans="1:24">
      <c r="A35" s="1086" t="s">
        <v>547</v>
      </c>
      <c r="B35" s="1087"/>
      <c r="C35" s="1092">
        <v>1947204</v>
      </c>
      <c r="D35" s="1092">
        <v>836577</v>
      </c>
      <c r="E35" s="1092">
        <v>1110627</v>
      </c>
      <c r="F35" s="1092">
        <v>314588</v>
      </c>
      <c r="G35" s="1092">
        <v>796039</v>
      </c>
      <c r="H35" s="1092">
        <v>66093</v>
      </c>
      <c r="I35" s="1091">
        <v>729946</v>
      </c>
      <c r="J35" s="1092">
        <v>683297</v>
      </c>
      <c r="K35" s="1093">
        <v>46649</v>
      </c>
      <c r="L35" s="1078"/>
      <c r="M35" s="1078"/>
      <c r="N35" s="1078"/>
      <c r="O35" s="1078"/>
      <c r="P35" s="1078"/>
      <c r="Q35" s="1078"/>
      <c r="R35" s="1078"/>
      <c r="S35" s="1078"/>
      <c r="T35" s="1078"/>
      <c r="U35" s="1078"/>
      <c r="V35" s="1078"/>
      <c r="W35" s="1078"/>
      <c r="X35" s="1078"/>
    </row>
    <row r="36" spans="1:24">
      <c r="A36" s="1086" t="s">
        <v>548</v>
      </c>
      <c r="B36" s="1087"/>
      <c r="C36" s="1092">
        <v>1269452</v>
      </c>
      <c r="D36" s="1092">
        <v>728854</v>
      </c>
      <c r="E36" s="1092">
        <v>540598</v>
      </c>
      <c r="F36" s="1092">
        <v>80939</v>
      </c>
      <c r="G36" s="1092">
        <v>459659</v>
      </c>
      <c r="H36" s="1092">
        <v>35720</v>
      </c>
      <c r="I36" s="1091">
        <v>423939</v>
      </c>
      <c r="J36" s="1092">
        <v>190787</v>
      </c>
      <c r="K36" s="1093">
        <v>233152</v>
      </c>
      <c r="L36" s="1078"/>
      <c r="M36" s="1078"/>
      <c r="N36" s="1078"/>
      <c r="O36" s="1078"/>
      <c r="P36" s="1078"/>
      <c r="Q36" s="1078"/>
      <c r="R36" s="1078"/>
      <c r="S36" s="1078"/>
      <c r="T36" s="1078"/>
      <c r="U36" s="1078"/>
      <c r="V36" s="1078"/>
      <c r="W36" s="1078"/>
      <c r="X36" s="1078"/>
    </row>
    <row r="37" spans="1:24">
      <c r="A37" s="1086" t="s">
        <v>549</v>
      </c>
      <c r="B37" s="1087"/>
      <c r="C37" s="1092">
        <v>1092968</v>
      </c>
      <c r="D37" s="1092">
        <v>500044</v>
      </c>
      <c r="E37" s="1092">
        <v>592924</v>
      </c>
      <c r="F37" s="1092">
        <v>181560</v>
      </c>
      <c r="G37" s="1092">
        <v>411364</v>
      </c>
      <c r="H37" s="1092">
        <v>36366</v>
      </c>
      <c r="I37" s="1091">
        <v>374998</v>
      </c>
      <c r="J37" s="1092">
        <v>221160</v>
      </c>
      <c r="K37" s="1093">
        <v>153838</v>
      </c>
      <c r="L37" s="1078"/>
      <c r="M37" s="1078"/>
      <c r="N37" s="1078"/>
      <c r="O37" s="1078"/>
      <c r="P37" s="1078"/>
      <c r="Q37" s="1078"/>
      <c r="R37" s="1078"/>
      <c r="S37" s="1078"/>
      <c r="T37" s="1078"/>
      <c r="U37" s="1078"/>
      <c r="V37" s="1078"/>
      <c r="W37" s="1078"/>
      <c r="X37" s="1078"/>
    </row>
    <row r="38" spans="1:24">
      <c r="A38" s="1086"/>
      <c r="B38" s="1087" t="s">
        <v>550</v>
      </c>
      <c r="C38" s="1092">
        <v>671513</v>
      </c>
      <c r="D38" s="1092">
        <v>319733</v>
      </c>
      <c r="E38" s="1092">
        <v>351780</v>
      </c>
      <c r="F38" s="1092">
        <v>147851</v>
      </c>
      <c r="G38" s="1092">
        <v>203929</v>
      </c>
      <c r="H38" s="1092"/>
      <c r="I38" s="1091"/>
      <c r="J38" s="1092"/>
      <c r="K38" s="1093"/>
      <c r="L38" s="1078"/>
      <c r="M38" s="1078"/>
      <c r="N38" s="1078"/>
      <c r="O38" s="1078"/>
      <c r="P38" s="1078"/>
      <c r="Q38" s="1078"/>
      <c r="R38" s="1078"/>
      <c r="S38" s="1078"/>
      <c r="T38" s="1078"/>
      <c r="U38" s="1078"/>
      <c r="V38" s="1078"/>
      <c r="W38" s="1078"/>
      <c r="X38" s="1078"/>
    </row>
    <row r="39" spans="1:24">
      <c r="A39" s="1086"/>
      <c r="B39" s="1087" t="s">
        <v>551</v>
      </c>
      <c r="C39" s="1092">
        <v>421455</v>
      </c>
      <c r="D39" s="1092">
        <v>180311</v>
      </c>
      <c r="E39" s="1092">
        <v>241144</v>
      </c>
      <c r="F39" s="1092">
        <v>33709</v>
      </c>
      <c r="G39" s="1092">
        <v>207435</v>
      </c>
      <c r="H39" s="1092"/>
      <c r="I39" s="1091"/>
      <c r="J39" s="1092"/>
      <c r="K39" s="1093"/>
      <c r="L39" s="1078"/>
      <c r="M39" s="1078"/>
      <c r="N39" s="1078"/>
      <c r="O39" s="1078"/>
      <c r="P39" s="1078"/>
      <c r="Q39" s="1078"/>
      <c r="R39" s="1078"/>
      <c r="S39" s="1078"/>
      <c r="T39" s="1078"/>
      <c r="U39" s="1078"/>
      <c r="V39" s="1078"/>
      <c r="W39" s="1078"/>
      <c r="X39" s="1078"/>
    </row>
    <row r="40" spans="1:24">
      <c r="A40" s="1086" t="s">
        <v>552</v>
      </c>
      <c r="B40" s="1087"/>
      <c r="C40" s="1091">
        <v>1025817</v>
      </c>
      <c r="D40" s="1091">
        <v>338720</v>
      </c>
      <c r="E40" s="1091">
        <v>687097</v>
      </c>
      <c r="F40" s="1091">
        <v>71060</v>
      </c>
      <c r="G40" s="1091">
        <v>616037</v>
      </c>
      <c r="H40" s="1092">
        <v>-759</v>
      </c>
      <c r="I40" s="1091">
        <v>616796</v>
      </c>
      <c r="J40" s="1092">
        <v>321960</v>
      </c>
      <c r="K40" s="1093">
        <v>294836</v>
      </c>
      <c r="L40" s="1078"/>
      <c r="M40" s="1078"/>
      <c r="N40" s="1078"/>
      <c r="O40" s="1078"/>
      <c r="P40" s="1078"/>
      <c r="Q40" s="1078"/>
      <c r="R40" s="1078"/>
      <c r="S40" s="1078"/>
      <c r="T40" s="1078"/>
      <c r="U40" s="1078"/>
      <c r="V40" s="1078"/>
      <c r="W40" s="1078"/>
      <c r="X40" s="1078"/>
    </row>
    <row r="41" spans="1:24">
      <c r="A41" s="1086" t="s">
        <v>785</v>
      </c>
      <c r="B41" s="1087"/>
      <c r="C41" s="1092">
        <v>3483308</v>
      </c>
      <c r="D41" s="1092">
        <v>606009</v>
      </c>
      <c r="E41" s="1092">
        <v>2877299</v>
      </c>
      <c r="F41" s="1092">
        <v>1176545</v>
      </c>
      <c r="G41" s="1092">
        <v>1700754</v>
      </c>
      <c r="H41" s="1092">
        <v>106788</v>
      </c>
      <c r="I41" s="1091">
        <v>1593966</v>
      </c>
      <c r="J41" s="1092">
        <v>148721</v>
      </c>
      <c r="K41" s="1093">
        <v>1445245</v>
      </c>
      <c r="L41" s="1078"/>
      <c r="M41" s="1078"/>
      <c r="N41" s="1078"/>
      <c r="O41" s="1078"/>
      <c r="P41" s="1078"/>
      <c r="Q41" s="1078"/>
      <c r="R41" s="1078"/>
      <c r="S41" s="1078"/>
      <c r="T41" s="1078"/>
      <c r="U41" s="1078"/>
      <c r="V41" s="1078"/>
      <c r="W41" s="1078"/>
      <c r="X41" s="1078"/>
    </row>
    <row r="42" spans="1:24">
      <c r="A42" s="1086"/>
      <c r="B42" s="1087" t="s">
        <v>553</v>
      </c>
      <c r="C42" s="1092">
        <v>2962836</v>
      </c>
      <c r="D42" s="1092">
        <v>419867</v>
      </c>
      <c r="E42" s="1092">
        <v>2542969</v>
      </c>
      <c r="F42" s="1092">
        <v>1048087</v>
      </c>
      <c r="G42" s="1092">
        <v>1494882</v>
      </c>
      <c r="H42" s="1092"/>
      <c r="I42" s="1091"/>
      <c r="J42" s="1092"/>
      <c r="K42" s="1093"/>
      <c r="L42" s="1078"/>
      <c r="M42" s="1078"/>
      <c r="N42" s="1078"/>
      <c r="O42" s="1078"/>
      <c r="P42" s="1078"/>
      <c r="Q42" s="1078"/>
      <c r="R42" s="1078"/>
      <c r="S42" s="1078"/>
      <c r="T42" s="1078"/>
      <c r="U42" s="1078"/>
      <c r="V42" s="1078"/>
      <c r="W42" s="1078"/>
      <c r="X42" s="1078"/>
    </row>
    <row r="43" spans="1:24">
      <c r="A43" s="1086"/>
      <c r="B43" s="1087" t="s">
        <v>554</v>
      </c>
      <c r="C43" s="1092">
        <v>520472</v>
      </c>
      <c r="D43" s="1092">
        <v>186142</v>
      </c>
      <c r="E43" s="1092">
        <v>334330</v>
      </c>
      <c r="F43" s="1092">
        <v>128458</v>
      </c>
      <c r="G43" s="1092">
        <v>205872</v>
      </c>
      <c r="H43" s="1092"/>
      <c r="I43" s="1091"/>
      <c r="J43" s="1092"/>
      <c r="K43" s="1093"/>
      <c r="L43" s="1078"/>
      <c r="M43" s="1078"/>
      <c r="N43" s="1078"/>
      <c r="O43" s="1078"/>
      <c r="P43" s="1078"/>
      <c r="Q43" s="1078"/>
      <c r="R43" s="1078"/>
      <c r="S43" s="1078"/>
      <c r="T43" s="1078"/>
      <c r="U43" s="1078"/>
      <c r="V43" s="1078"/>
      <c r="W43" s="1078"/>
      <c r="X43" s="1078"/>
    </row>
    <row r="44" spans="1:24">
      <c r="A44" s="1423" t="s">
        <v>555</v>
      </c>
      <c r="B44" s="1424"/>
      <c r="C44" s="1092">
        <v>1726871</v>
      </c>
      <c r="D44" s="1092">
        <v>540290</v>
      </c>
      <c r="E44" s="1092">
        <v>1186581</v>
      </c>
      <c r="F44" s="1092">
        <v>146280</v>
      </c>
      <c r="G44" s="1092">
        <v>1040301</v>
      </c>
      <c r="H44" s="1092">
        <v>73847</v>
      </c>
      <c r="I44" s="1091">
        <v>966454</v>
      </c>
      <c r="J44" s="1092">
        <v>876693</v>
      </c>
      <c r="K44" s="1093">
        <v>89761</v>
      </c>
      <c r="L44" s="1078"/>
      <c r="M44" s="1078"/>
      <c r="N44" s="1078"/>
      <c r="O44" s="1078"/>
      <c r="P44" s="1078"/>
      <c r="Q44" s="1078"/>
      <c r="R44" s="1078"/>
      <c r="S44" s="1078"/>
      <c r="T44" s="1078"/>
      <c r="U44" s="1078"/>
      <c r="V44" s="1078"/>
      <c r="W44" s="1078"/>
      <c r="X44" s="1078"/>
    </row>
    <row r="45" spans="1:24">
      <c r="A45" s="1086" t="s">
        <v>556</v>
      </c>
      <c r="B45" s="1231"/>
      <c r="C45" s="1092">
        <v>897322</v>
      </c>
      <c r="D45" s="1092">
        <v>212904</v>
      </c>
      <c r="E45" s="1092">
        <v>684418</v>
      </c>
      <c r="F45" s="1092">
        <v>183681</v>
      </c>
      <c r="G45" s="1092">
        <v>500737</v>
      </c>
      <c r="H45" s="1092">
        <v>210</v>
      </c>
      <c r="I45" s="1091">
        <v>500527</v>
      </c>
      <c r="J45" s="1091">
        <v>500527</v>
      </c>
      <c r="K45" s="1093">
        <v>0</v>
      </c>
      <c r="L45" s="1078"/>
      <c r="M45" s="1078"/>
      <c r="N45" s="1078"/>
      <c r="O45" s="1078"/>
      <c r="P45" s="1078"/>
      <c r="Q45" s="1078"/>
      <c r="R45" s="1078"/>
      <c r="S45" s="1078"/>
      <c r="T45" s="1078"/>
      <c r="U45" s="1078"/>
      <c r="V45" s="1078"/>
      <c r="W45" s="1078"/>
      <c r="X45" s="1078"/>
    </row>
    <row r="46" spans="1:24">
      <c r="A46" s="1086" t="s">
        <v>557</v>
      </c>
      <c r="B46" s="1087"/>
      <c r="C46" s="1092">
        <v>1093418</v>
      </c>
      <c r="D46" s="1092">
        <v>207301</v>
      </c>
      <c r="E46" s="1092">
        <v>886117</v>
      </c>
      <c r="F46" s="1092">
        <v>186208</v>
      </c>
      <c r="G46" s="1092">
        <v>699909</v>
      </c>
      <c r="H46" s="1092">
        <v>28435</v>
      </c>
      <c r="I46" s="1091">
        <v>671474</v>
      </c>
      <c r="J46" s="1092">
        <v>499067</v>
      </c>
      <c r="K46" s="1093">
        <v>172407</v>
      </c>
      <c r="L46" s="1078"/>
      <c r="M46" s="1078"/>
      <c r="N46" s="1078"/>
      <c r="O46" s="1078"/>
      <c r="P46" s="1078"/>
      <c r="Q46" s="1078"/>
      <c r="R46" s="1078"/>
      <c r="S46" s="1078"/>
      <c r="T46" s="1078"/>
      <c r="U46" s="1078"/>
      <c r="V46" s="1078"/>
      <c r="W46" s="1078"/>
      <c r="X46" s="1078"/>
    </row>
    <row r="47" spans="1:24">
      <c r="A47" s="1086" t="s">
        <v>558</v>
      </c>
      <c r="B47" s="1087"/>
      <c r="C47" s="1092">
        <v>2646301</v>
      </c>
      <c r="D47" s="1092">
        <v>940203</v>
      </c>
      <c r="E47" s="1092">
        <v>1706098</v>
      </c>
      <c r="F47" s="1092">
        <v>198040</v>
      </c>
      <c r="G47" s="1092">
        <v>1508058</v>
      </c>
      <c r="H47" s="1092">
        <v>7687</v>
      </c>
      <c r="I47" s="1091">
        <v>1500371</v>
      </c>
      <c r="J47" s="1092">
        <v>1111321</v>
      </c>
      <c r="K47" s="1093">
        <v>389050</v>
      </c>
      <c r="L47" s="1078"/>
      <c r="M47" s="1078"/>
      <c r="N47" s="1078"/>
      <c r="O47" s="1078"/>
      <c r="P47" s="1078"/>
      <c r="Q47" s="1078"/>
      <c r="R47" s="1078"/>
      <c r="S47" s="1078"/>
      <c r="T47" s="1078"/>
      <c r="U47" s="1078"/>
      <c r="V47" s="1078"/>
      <c r="W47" s="1078"/>
      <c r="X47" s="1078"/>
    </row>
    <row r="48" spans="1:24">
      <c r="A48" s="1086" t="s">
        <v>559</v>
      </c>
      <c r="B48" s="1087"/>
      <c r="C48" s="1092">
        <v>1669197</v>
      </c>
      <c r="D48" s="1092">
        <v>669587</v>
      </c>
      <c r="E48" s="1092">
        <v>999610</v>
      </c>
      <c r="F48" s="1092">
        <v>207504</v>
      </c>
      <c r="G48" s="1092">
        <v>792106</v>
      </c>
      <c r="H48" s="1092">
        <v>85446</v>
      </c>
      <c r="I48" s="1091">
        <v>706660</v>
      </c>
      <c r="J48" s="1092">
        <v>558815</v>
      </c>
      <c r="K48" s="1093">
        <v>147845</v>
      </c>
      <c r="L48" s="1078"/>
      <c r="M48" s="1078"/>
      <c r="N48" s="1078"/>
      <c r="O48" s="1078"/>
      <c r="P48" s="1078"/>
      <c r="Q48" s="1078"/>
      <c r="R48" s="1078"/>
      <c r="S48" s="1078"/>
      <c r="T48" s="1078"/>
      <c r="U48" s="1078"/>
      <c r="V48" s="1078"/>
      <c r="W48" s="1078"/>
      <c r="X48" s="1078"/>
    </row>
    <row r="49" spans="1:24">
      <c r="A49" s="1097" t="s">
        <v>560</v>
      </c>
      <c r="B49" s="1098"/>
      <c r="C49" s="1099">
        <v>38140571</v>
      </c>
      <c r="D49" s="1100">
        <v>18210559</v>
      </c>
      <c r="E49" s="1100">
        <v>19930011</v>
      </c>
      <c r="F49" s="1100">
        <v>5169144</v>
      </c>
      <c r="G49" s="1100">
        <v>14760867</v>
      </c>
      <c r="H49" s="1100">
        <v>1181109</v>
      </c>
      <c r="I49" s="1100">
        <v>13579759</v>
      </c>
      <c r="J49" s="1100">
        <v>9605730</v>
      </c>
      <c r="K49" s="1101">
        <v>3974029</v>
      </c>
      <c r="L49" s="1078"/>
      <c r="M49" s="1078"/>
      <c r="N49" s="1078"/>
      <c r="O49" s="1078"/>
      <c r="P49" s="1078"/>
      <c r="Q49" s="1078"/>
      <c r="R49" s="1078"/>
      <c r="S49" s="1078"/>
      <c r="T49" s="1078"/>
      <c r="U49" s="1078"/>
      <c r="V49" s="1078"/>
      <c r="W49" s="1078"/>
      <c r="X49" s="1078"/>
    </row>
    <row r="50" spans="1:24">
      <c r="A50" s="1086" t="s">
        <v>561</v>
      </c>
      <c r="B50" s="1087"/>
      <c r="C50" s="1092">
        <v>246209</v>
      </c>
      <c r="D50" s="1091">
        <v>0</v>
      </c>
      <c r="E50" s="1091">
        <v>246209</v>
      </c>
      <c r="F50" s="1091">
        <v>0</v>
      </c>
      <c r="G50" s="1091">
        <v>246209</v>
      </c>
      <c r="H50" s="1092">
        <v>246209</v>
      </c>
      <c r="I50" s="1091">
        <v>0</v>
      </c>
      <c r="J50" s="1091">
        <v>0</v>
      </c>
      <c r="K50" s="1093">
        <v>0</v>
      </c>
      <c r="L50" s="1078"/>
      <c r="M50" s="1078"/>
      <c r="N50" s="1078"/>
      <c r="O50" s="1078"/>
      <c r="P50" s="1078"/>
      <c r="Q50" s="1078"/>
      <c r="R50" s="1078"/>
      <c r="S50" s="1078"/>
      <c r="T50" s="1078"/>
      <c r="U50" s="1078"/>
      <c r="V50" s="1078"/>
      <c r="W50" s="1078"/>
      <c r="X50" s="1078"/>
    </row>
    <row r="51" spans="1:24">
      <c r="A51" s="1086" t="s">
        <v>811</v>
      </c>
      <c r="B51" s="1087"/>
      <c r="C51" s="1091">
        <v>100296</v>
      </c>
      <c r="D51" s="1091">
        <v>0</v>
      </c>
      <c r="E51" s="1091">
        <v>100296</v>
      </c>
      <c r="F51" s="1091">
        <v>0</v>
      </c>
      <c r="G51" s="1091">
        <v>100296</v>
      </c>
      <c r="H51" s="1092">
        <v>100296</v>
      </c>
      <c r="I51" s="1091">
        <v>0</v>
      </c>
      <c r="J51" s="1091">
        <v>0</v>
      </c>
      <c r="K51" s="1093">
        <v>0</v>
      </c>
      <c r="L51" s="1078"/>
      <c r="M51" s="1078"/>
      <c r="N51" s="1078"/>
      <c r="O51" s="1078"/>
      <c r="P51" s="1078"/>
      <c r="Q51" s="1078"/>
      <c r="R51" s="1078"/>
      <c r="S51" s="1078"/>
      <c r="T51" s="1078"/>
      <c r="U51" s="1078"/>
      <c r="V51" s="1078"/>
      <c r="W51" s="1078"/>
      <c r="X51" s="1078"/>
    </row>
    <row r="52" spans="1:24">
      <c r="A52" s="1097" t="s">
        <v>562</v>
      </c>
      <c r="B52" s="1098"/>
      <c r="C52" s="1100">
        <v>38286484</v>
      </c>
      <c r="D52" s="1100">
        <v>18210559</v>
      </c>
      <c r="E52" s="1100">
        <v>20075924</v>
      </c>
      <c r="F52" s="1100">
        <v>5169144</v>
      </c>
      <c r="G52" s="1100">
        <v>14906780</v>
      </c>
      <c r="H52" s="1102">
        <v>1327022</v>
      </c>
      <c r="I52" s="1100">
        <v>13579759</v>
      </c>
      <c r="J52" s="1100">
        <v>9605730</v>
      </c>
      <c r="K52" s="1101">
        <v>3974029</v>
      </c>
      <c r="L52" s="1078"/>
      <c r="M52" s="1078"/>
      <c r="N52" s="1078"/>
      <c r="O52" s="1078"/>
      <c r="P52" s="1078"/>
      <c r="Q52" s="1078"/>
      <c r="R52" s="1078"/>
      <c r="S52" s="1078"/>
      <c r="T52" s="1078"/>
      <c r="U52" s="1078"/>
      <c r="V52" s="1078"/>
      <c r="W52" s="1078"/>
      <c r="X52" s="1078"/>
    </row>
    <row r="53" spans="1:24" ht="13.5" customHeight="1">
      <c r="A53" s="1412" t="s">
        <v>563</v>
      </c>
      <c r="B53" s="1229" t="s">
        <v>564</v>
      </c>
      <c r="C53" s="1091">
        <v>35461881</v>
      </c>
      <c r="D53" s="1091">
        <v>17527596</v>
      </c>
      <c r="E53" s="1091">
        <v>17934284</v>
      </c>
      <c r="F53" s="1091">
        <v>4706959</v>
      </c>
      <c r="G53" s="1091">
        <v>13227325</v>
      </c>
      <c r="H53" s="1091">
        <v>1169438</v>
      </c>
      <c r="I53" s="1091">
        <v>12057888</v>
      </c>
      <c r="J53" s="1091">
        <v>8083859</v>
      </c>
      <c r="K53" s="1103">
        <v>3974029</v>
      </c>
      <c r="L53" s="1078"/>
      <c r="M53" s="1078"/>
      <c r="N53" s="1078"/>
      <c r="O53" s="1078"/>
      <c r="P53" s="1078"/>
      <c r="Q53" s="1078"/>
      <c r="R53" s="1078"/>
      <c r="S53" s="1078"/>
      <c r="T53" s="1078"/>
      <c r="U53" s="1078"/>
      <c r="V53" s="1078"/>
      <c r="W53" s="1078"/>
      <c r="X53" s="1078"/>
    </row>
    <row r="54" spans="1:24" ht="13.5" customHeight="1">
      <c r="A54" s="1413"/>
      <c r="B54" s="1087" t="s">
        <v>565</v>
      </c>
      <c r="C54" s="1091">
        <v>2042010</v>
      </c>
      <c r="D54" s="1091">
        <v>515831</v>
      </c>
      <c r="E54" s="1091">
        <v>1526179</v>
      </c>
      <c r="F54" s="1091">
        <v>377565</v>
      </c>
      <c r="G54" s="1091">
        <v>1148614</v>
      </c>
      <c r="H54" s="1091">
        <v>898</v>
      </c>
      <c r="I54" s="1091">
        <v>1147716</v>
      </c>
      <c r="J54" s="1091">
        <v>1147716</v>
      </c>
      <c r="K54" s="1093">
        <v>0</v>
      </c>
      <c r="L54" s="1078"/>
      <c r="M54" s="1078"/>
      <c r="N54" s="1078"/>
      <c r="O54" s="1078"/>
      <c r="P54" s="1078"/>
      <c r="Q54" s="1078"/>
      <c r="R54" s="1078"/>
      <c r="S54" s="1078"/>
      <c r="T54" s="1078"/>
      <c r="U54" s="1078"/>
      <c r="V54" s="1078"/>
      <c r="W54" s="1078"/>
      <c r="X54" s="1078"/>
    </row>
    <row r="55" spans="1:24" ht="13.5" customHeight="1">
      <c r="A55" s="1414"/>
      <c r="B55" s="1232" t="s">
        <v>566</v>
      </c>
      <c r="C55" s="1104">
        <v>636680</v>
      </c>
      <c r="D55" s="1104">
        <v>167132</v>
      </c>
      <c r="E55" s="1104">
        <v>469548</v>
      </c>
      <c r="F55" s="1104">
        <v>84620</v>
      </c>
      <c r="G55" s="1104">
        <v>384928</v>
      </c>
      <c r="H55" s="1105">
        <v>10773</v>
      </c>
      <c r="I55" s="1104">
        <v>374155</v>
      </c>
      <c r="J55" s="1091">
        <v>374155</v>
      </c>
      <c r="K55" s="1093">
        <v>0</v>
      </c>
      <c r="L55" s="1078"/>
      <c r="M55" s="1078"/>
      <c r="N55" s="1078"/>
      <c r="O55" s="1078"/>
      <c r="P55" s="1078"/>
      <c r="Q55" s="1078"/>
      <c r="R55" s="1078"/>
      <c r="S55" s="1078"/>
      <c r="T55" s="1078"/>
      <c r="U55" s="1078"/>
      <c r="V55" s="1078"/>
      <c r="W55" s="1078"/>
      <c r="X55" s="1078"/>
    </row>
    <row r="56" spans="1:24">
      <c r="A56" s="1097" t="s">
        <v>567</v>
      </c>
      <c r="B56" s="1098"/>
      <c r="C56" s="1100">
        <v>38140571</v>
      </c>
      <c r="D56" s="1100">
        <v>18210559</v>
      </c>
      <c r="E56" s="1100">
        <v>19930011</v>
      </c>
      <c r="F56" s="1100">
        <v>5169144</v>
      </c>
      <c r="G56" s="1100">
        <v>14760867</v>
      </c>
      <c r="H56" s="1100">
        <v>1181109</v>
      </c>
      <c r="I56" s="1100">
        <v>13579759</v>
      </c>
      <c r="J56" s="1100">
        <v>9605730</v>
      </c>
      <c r="K56" s="1101">
        <v>3974029</v>
      </c>
      <c r="L56" s="1078"/>
      <c r="M56" s="1078"/>
      <c r="N56" s="1078"/>
      <c r="O56" s="1078"/>
      <c r="P56" s="1078"/>
      <c r="Q56" s="1078"/>
      <c r="R56" s="1078"/>
      <c r="S56" s="1078"/>
      <c r="T56" s="1078"/>
      <c r="U56" s="1078"/>
      <c r="V56" s="1078"/>
      <c r="W56" s="1078"/>
      <c r="X56" s="1078"/>
    </row>
    <row r="57" spans="1:24">
      <c r="A57" s="1078"/>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c r="X57" s="1078"/>
    </row>
  </sheetData>
  <mergeCells count="6">
    <mergeCell ref="A53:A55"/>
    <mergeCell ref="A3:B3"/>
    <mergeCell ref="A4:B4"/>
    <mergeCell ref="A5:B5"/>
    <mergeCell ref="A6:B6"/>
    <mergeCell ref="A44:B4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W57"/>
  <sheetViews>
    <sheetView workbookViewId="0">
      <pane xSplit="2" ySplit="6" topLeftCell="C7" activePane="bottomRight" state="frozen"/>
      <selection pane="topRight" activeCell="C1" sqref="C1"/>
      <selection pane="bottomLeft" activeCell="A7" sqref="A7"/>
      <selection pane="bottomRight" activeCell="E9" sqref="E9"/>
    </sheetView>
  </sheetViews>
  <sheetFormatPr defaultColWidth="9" defaultRowHeight="13.5"/>
  <cols>
    <col min="1" max="1" width="3.25" style="1079" customWidth="1"/>
    <col min="2" max="2" width="34.875" style="1079" customWidth="1"/>
    <col min="3" max="11" width="13.375" style="1079" customWidth="1"/>
    <col min="12" max="16384" width="9" style="1079"/>
  </cols>
  <sheetData>
    <row r="1" spans="1:23">
      <c r="A1" s="1078" t="s">
        <v>569</v>
      </c>
      <c r="B1" s="1078"/>
      <c r="C1" s="1078"/>
      <c r="D1" s="1078"/>
      <c r="F1" s="1078"/>
      <c r="G1" s="1078" t="s">
        <v>503</v>
      </c>
      <c r="H1" s="1078"/>
      <c r="I1" s="1078"/>
      <c r="J1" s="1078" t="s">
        <v>504</v>
      </c>
      <c r="K1" s="1078"/>
      <c r="L1" s="1078"/>
      <c r="M1" s="1078"/>
      <c r="N1" s="1078"/>
      <c r="O1" s="1078"/>
      <c r="P1" s="1078"/>
      <c r="Q1" s="1078"/>
      <c r="R1" s="1078"/>
      <c r="S1" s="1078"/>
      <c r="T1" s="1078"/>
      <c r="U1" s="1078"/>
      <c r="V1" s="1078"/>
      <c r="W1" s="1078"/>
    </row>
    <row r="2" spans="1:23">
      <c r="A2" s="1078"/>
      <c r="B2" s="1078"/>
      <c r="C2" s="1078"/>
      <c r="D2" s="1078"/>
      <c r="E2" s="1078"/>
      <c r="F2" s="1078"/>
      <c r="G2" s="1078"/>
      <c r="H2" s="1078"/>
      <c r="I2" s="1078"/>
      <c r="K2" s="1078" t="s">
        <v>320</v>
      </c>
      <c r="L2" s="1078"/>
      <c r="M2" s="1078"/>
      <c r="N2" s="1078"/>
      <c r="O2" s="1078"/>
      <c r="P2" s="1078"/>
      <c r="Q2" s="1078"/>
      <c r="R2" s="1078"/>
      <c r="S2" s="1078"/>
      <c r="T2" s="1078"/>
      <c r="U2" s="1078"/>
      <c r="V2" s="1078"/>
      <c r="W2" s="1078"/>
    </row>
    <row r="3" spans="1:23">
      <c r="A3" s="1415"/>
      <c r="B3" s="1416"/>
      <c r="C3" s="1082" t="s">
        <v>321</v>
      </c>
      <c r="D3" s="1082" t="s">
        <v>505</v>
      </c>
      <c r="E3" s="1082" t="s">
        <v>322</v>
      </c>
      <c r="F3" s="1082" t="s">
        <v>323</v>
      </c>
      <c r="G3" s="1106" t="s">
        <v>324</v>
      </c>
      <c r="H3" s="1106" t="s">
        <v>325</v>
      </c>
      <c r="I3" s="1082" t="s">
        <v>506</v>
      </c>
      <c r="J3" s="1082" t="s">
        <v>507</v>
      </c>
      <c r="K3" s="1082" t="s">
        <v>326</v>
      </c>
      <c r="L3" s="1078"/>
      <c r="M3" s="1078"/>
      <c r="N3" s="1078"/>
      <c r="O3" s="1078"/>
      <c r="P3" s="1078"/>
      <c r="Q3" s="1078"/>
      <c r="R3" s="1078"/>
      <c r="S3" s="1078"/>
      <c r="T3" s="1078"/>
      <c r="U3" s="1078"/>
      <c r="V3" s="1078"/>
      <c r="W3" s="1078"/>
    </row>
    <row r="4" spans="1:23">
      <c r="A4" s="1417" t="s">
        <v>508</v>
      </c>
      <c r="B4" s="1418"/>
      <c r="C4" s="1107" t="s">
        <v>509</v>
      </c>
      <c r="D4" s="1083"/>
      <c r="E4" s="1107" t="s">
        <v>509</v>
      </c>
      <c r="F4" s="1083" t="s">
        <v>503</v>
      </c>
      <c r="G4" s="1107" t="s">
        <v>509</v>
      </c>
      <c r="H4" s="1107" t="s">
        <v>327</v>
      </c>
      <c r="I4" s="1083" t="s">
        <v>510</v>
      </c>
      <c r="J4" s="1083" t="s">
        <v>503</v>
      </c>
      <c r="K4" s="1083" t="s">
        <v>328</v>
      </c>
      <c r="L4" s="1078"/>
      <c r="M4" s="1078"/>
      <c r="N4" s="1078"/>
      <c r="O4" s="1078"/>
      <c r="P4" s="1078"/>
      <c r="Q4" s="1078"/>
      <c r="R4" s="1078"/>
      <c r="S4" s="1078"/>
      <c r="T4" s="1078"/>
      <c r="U4" s="1078"/>
      <c r="V4" s="1078"/>
      <c r="W4" s="1078"/>
    </row>
    <row r="5" spans="1:23">
      <c r="A5" s="1419"/>
      <c r="B5" s="1420"/>
      <c r="C5" s="1083"/>
      <c r="D5" s="1083"/>
      <c r="E5" s="1083"/>
      <c r="F5" s="1083"/>
      <c r="G5" s="1083"/>
      <c r="H5" s="1107" t="s">
        <v>329</v>
      </c>
      <c r="I5" s="1083"/>
      <c r="J5" s="1083"/>
      <c r="K5" s="1083" t="s">
        <v>503</v>
      </c>
      <c r="L5" s="1078"/>
      <c r="M5" s="1078"/>
      <c r="N5" s="1078"/>
      <c r="O5" s="1078"/>
      <c r="P5" s="1078"/>
      <c r="Q5" s="1078"/>
      <c r="R5" s="1078"/>
      <c r="S5" s="1078"/>
      <c r="T5" s="1078"/>
      <c r="U5" s="1078"/>
      <c r="V5" s="1078"/>
      <c r="W5" s="1078"/>
    </row>
    <row r="6" spans="1:23">
      <c r="A6" s="1421"/>
      <c r="B6" s="1422"/>
      <c r="C6" s="1084" t="s">
        <v>511</v>
      </c>
      <c r="D6" s="1084" t="s">
        <v>512</v>
      </c>
      <c r="E6" s="1084" t="s">
        <v>513</v>
      </c>
      <c r="F6" s="1084" t="s">
        <v>514</v>
      </c>
      <c r="G6" s="1084" t="s">
        <v>515</v>
      </c>
      <c r="H6" s="1084" t="s">
        <v>516</v>
      </c>
      <c r="I6" s="1085" t="s">
        <v>517</v>
      </c>
      <c r="J6" s="1084" t="s">
        <v>518</v>
      </c>
      <c r="K6" s="1085" t="s">
        <v>519</v>
      </c>
      <c r="L6" s="1078"/>
      <c r="M6" s="1078"/>
      <c r="N6" s="1078"/>
      <c r="O6" s="1078"/>
      <c r="P6" s="1078"/>
      <c r="Q6" s="1078"/>
      <c r="R6" s="1078"/>
      <c r="S6" s="1078"/>
      <c r="T6" s="1078"/>
      <c r="U6" s="1078"/>
      <c r="V6" s="1078"/>
      <c r="W6" s="1078"/>
    </row>
    <row r="7" spans="1:23">
      <c r="A7" s="1086" t="s">
        <v>520</v>
      </c>
      <c r="B7" s="1087"/>
      <c r="C7" s="1088">
        <v>219289</v>
      </c>
      <c r="D7" s="1088">
        <v>116511</v>
      </c>
      <c r="E7" s="1088">
        <v>102778</v>
      </c>
      <c r="F7" s="1088">
        <v>37546</v>
      </c>
      <c r="G7" s="1088">
        <v>65232</v>
      </c>
      <c r="H7" s="1088">
        <v>-7663</v>
      </c>
      <c r="I7" s="1088">
        <v>72895</v>
      </c>
      <c r="J7" s="1088">
        <v>64212</v>
      </c>
      <c r="K7" s="1089">
        <v>8683</v>
      </c>
      <c r="L7" s="1078"/>
      <c r="M7" s="1078"/>
      <c r="N7" s="1078"/>
      <c r="O7" s="1078"/>
      <c r="P7" s="1078"/>
      <c r="Q7" s="1078"/>
      <c r="R7" s="1078"/>
      <c r="S7" s="1078"/>
      <c r="T7" s="1078"/>
      <c r="U7" s="1078"/>
      <c r="V7" s="1078"/>
      <c r="W7" s="1078"/>
    </row>
    <row r="8" spans="1:23">
      <c r="A8" s="1086"/>
      <c r="B8" s="1078" t="s">
        <v>521</v>
      </c>
      <c r="C8" s="1090">
        <v>160517</v>
      </c>
      <c r="D8" s="1091">
        <v>86087</v>
      </c>
      <c r="E8" s="1091">
        <v>74430</v>
      </c>
      <c r="F8" s="1091">
        <v>28770</v>
      </c>
      <c r="G8" s="1091">
        <v>45660</v>
      </c>
      <c r="H8" s="1092">
        <v>-8211</v>
      </c>
      <c r="I8" s="1091">
        <v>53871</v>
      </c>
      <c r="J8" s="1092">
        <v>57885</v>
      </c>
      <c r="K8" s="1093">
        <v>-4014</v>
      </c>
      <c r="L8" s="1078"/>
      <c r="M8" s="1078"/>
      <c r="N8" s="1078"/>
      <c r="O8" s="1078"/>
      <c r="P8" s="1078"/>
      <c r="Q8" s="1078"/>
      <c r="R8" s="1078"/>
      <c r="S8" s="1078"/>
      <c r="T8" s="1078"/>
      <c r="U8" s="1078"/>
      <c r="V8" s="1078"/>
      <c r="W8" s="1078"/>
    </row>
    <row r="9" spans="1:23">
      <c r="A9" s="1230"/>
      <c r="B9" s="1079" t="s">
        <v>522</v>
      </c>
      <c r="C9" s="1094">
        <v>10746</v>
      </c>
      <c r="D9" s="1092">
        <v>5601</v>
      </c>
      <c r="E9" s="1092">
        <v>5145</v>
      </c>
      <c r="F9" s="1092">
        <v>1861</v>
      </c>
      <c r="G9" s="1092">
        <v>3284</v>
      </c>
      <c r="H9" s="1092">
        <v>-966</v>
      </c>
      <c r="I9" s="1091">
        <v>4250</v>
      </c>
      <c r="J9" s="1092">
        <v>2042</v>
      </c>
      <c r="K9" s="1093">
        <v>2208</v>
      </c>
      <c r="L9" s="1078"/>
      <c r="M9" s="1078"/>
      <c r="N9" s="1078"/>
      <c r="O9" s="1078"/>
      <c r="P9" s="1078"/>
      <c r="Q9" s="1078"/>
      <c r="R9" s="1078"/>
      <c r="S9" s="1078"/>
      <c r="T9" s="1078"/>
      <c r="U9" s="1078"/>
      <c r="V9" s="1078"/>
      <c r="W9" s="1078"/>
    </row>
    <row r="10" spans="1:23">
      <c r="A10" s="1230"/>
      <c r="B10" s="1079" t="s">
        <v>523</v>
      </c>
      <c r="C10" s="1094">
        <v>48026</v>
      </c>
      <c r="D10" s="1092">
        <v>24823</v>
      </c>
      <c r="E10" s="1092">
        <v>23203</v>
      </c>
      <c r="F10" s="1092">
        <v>6915</v>
      </c>
      <c r="G10" s="1092">
        <v>16288</v>
      </c>
      <c r="H10" s="1092">
        <v>1514</v>
      </c>
      <c r="I10" s="1091">
        <v>14774</v>
      </c>
      <c r="J10" s="1092">
        <v>4285</v>
      </c>
      <c r="K10" s="1093">
        <v>10489</v>
      </c>
      <c r="L10" s="1078"/>
      <c r="M10" s="1078"/>
      <c r="N10" s="1078"/>
      <c r="O10" s="1078"/>
      <c r="P10" s="1078"/>
      <c r="Q10" s="1078"/>
      <c r="R10" s="1078"/>
      <c r="S10" s="1078"/>
      <c r="T10" s="1078"/>
      <c r="U10" s="1078"/>
      <c r="V10" s="1078"/>
      <c r="W10" s="1078"/>
    </row>
    <row r="11" spans="1:23">
      <c r="A11" s="1086" t="s">
        <v>524</v>
      </c>
      <c r="B11" s="1087"/>
      <c r="C11" s="1092">
        <v>14906</v>
      </c>
      <c r="D11" s="1092">
        <v>9048</v>
      </c>
      <c r="E11" s="1092">
        <v>5858</v>
      </c>
      <c r="F11" s="1092">
        <v>2964</v>
      </c>
      <c r="G11" s="1092">
        <v>2894</v>
      </c>
      <c r="H11" s="1092">
        <v>512</v>
      </c>
      <c r="I11" s="1091">
        <v>2382</v>
      </c>
      <c r="J11" s="1092">
        <v>2069</v>
      </c>
      <c r="K11" s="1093">
        <v>313</v>
      </c>
      <c r="L11" s="1078"/>
      <c r="M11" s="1078"/>
      <c r="N11" s="1078"/>
      <c r="O11" s="1078"/>
      <c r="P11" s="1078"/>
      <c r="Q11" s="1078"/>
      <c r="R11" s="1078"/>
      <c r="S11" s="1078"/>
      <c r="T11" s="1078"/>
      <c r="U11" s="1078"/>
      <c r="V11" s="1078"/>
      <c r="W11" s="1078"/>
    </row>
    <row r="12" spans="1:23">
      <c r="A12" s="1086" t="s">
        <v>525</v>
      </c>
      <c r="B12" s="1087"/>
      <c r="C12" s="1091">
        <v>14217682</v>
      </c>
      <c r="D12" s="1091">
        <v>9306121</v>
      </c>
      <c r="E12" s="1091">
        <v>4911561</v>
      </c>
      <c r="F12" s="1091">
        <v>1728761</v>
      </c>
      <c r="G12" s="1091">
        <v>3182800</v>
      </c>
      <c r="H12" s="1092">
        <v>444644</v>
      </c>
      <c r="I12" s="1091">
        <v>2738156</v>
      </c>
      <c r="J12" s="1092">
        <v>2333732</v>
      </c>
      <c r="K12" s="1093">
        <v>404424</v>
      </c>
      <c r="L12" s="1078"/>
      <c r="M12" s="1078"/>
      <c r="N12" s="1078"/>
      <c r="O12" s="1078"/>
      <c r="P12" s="1078"/>
      <c r="Q12" s="1078"/>
      <c r="R12" s="1078"/>
      <c r="S12" s="1078"/>
      <c r="T12" s="1078"/>
      <c r="U12" s="1078"/>
      <c r="V12" s="1078"/>
      <c r="W12" s="1078"/>
    </row>
    <row r="13" spans="1:23">
      <c r="A13" s="1086"/>
      <c r="B13" s="1231" t="s">
        <v>526</v>
      </c>
      <c r="C13" s="1092">
        <v>1871789</v>
      </c>
      <c r="D13" s="1092">
        <v>1130334</v>
      </c>
      <c r="E13" s="1092">
        <v>741455</v>
      </c>
      <c r="F13" s="1092">
        <v>113467</v>
      </c>
      <c r="G13" s="1092">
        <v>627988</v>
      </c>
      <c r="H13" s="1095"/>
      <c r="I13" s="1091" t="s">
        <v>504</v>
      </c>
      <c r="J13" s="1092"/>
      <c r="K13" s="1093"/>
      <c r="L13" s="1078"/>
      <c r="M13" s="1078"/>
      <c r="N13" s="1078"/>
      <c r="O13" s="1078"/>
      <c r="P13" s="1078"/>
      <c r="Q13" s="1078"/>
      <c r="R13" s="1078"/>
      <c r="S13" s="1078"/>
      <c r="T13" s="1078"/>
      <c r="U13" s="1078"/>
      <c r="V13" s="1078"/>
      <c r="W13" s="1078"/>
    </row>
    <row r="14" spans="1:23">
      <c r="A14" s="1086"/>
      <c r="B14" s="1231" t="s">
        <v>527</v>
      </c>
      <c r="C14" s="1092">
        <v>118262</v>
      </c>
      <c r="D14" s="1092">
        <v>76081</v>
      </c>
      <c r="E14" s="1092">
        <v>42181</v>
      </c>
      <c r="F14" s="1092">
        <v>16595</v>
      </c>
      <c r="G14" s="1092">
        <v>25586</v>
      </c>
      <c r="H14" s="1095"/>
      <c r="I14" s="1091" t="s">
        <v>504</v>
      </c>
      <c r="J14" s="1092"/>
      <c r="K14" s="1093"/>
      <c r="L14" s="1078"/>
      <c r="M14" s="1078"/>
      <c r="N14" s="1078"/>
      <c r="O14" s="1078"/>
      <c r="P14" s="1078"/>
      <c r="Q14" s="1078"/>
      <c r="R14" s="1078"/>
      <c r="S14" s="1078"/>
      <c r="T14" s="1078"/>
      <c r="U14" s="1078"/>
      <c r="V14" s="1078"/>
      <c r="W14" s="1078"/>
    </row>
    <row r="15" spans="1:23">
      <c r="A15" s="1086"/>
      <c r="B15" s="1231" t="s">
        <v>528</v>
      </c>
      <c r="C15" s="1092">
        <v>270154</v>
      </c>
      <c r="D15" s="1092">
        <v>173736</v>
      </c>
      <c r="E15" s="1092">
        <v>96418</v>
      </c>
      <c r="F15" s="1092">
        <v>18751</v>
      </c>
      <c r="G15" s="1092">
        <v>77667</v>
      </c>
      <c r="H15" s="1095"/>
      <c r="I15" s="1091" t="s">
        <v>504</v>
      </c>
      <c r="J15" s="1092"/>
      <c r="K15" s="1093"/>
      <c r="L15" s="1078"/>
      <c r="M15" s="1078"/>
      <c r="N15" s="1078"/>
      <c r="O15" s="1078"/>
      <c r="P15" s="1078"/>
      <c r="Q15" s="1078"/>
      <c r="R15" s="1078"/>
      <c r="S15" s="1078"/>
      <c r="T15" s="1078"/>
      <c r="U15" s="1078"/>
      <c r="V15" s="1078"/>
      <c r="W15" s="1078"/>
    </row>
    <row r="16" spans="1:23">
      <c r="A16" s="1086"/>
      <c r="B16" s="1231" t="s">
        <v>529</v>
      </c>
      <c r="C16" s="1092">
        <v>1821246</v>
      </c>
      <c r="D16" s="1092">
        <v>1391189</v>
      </c>
      <c r="E16" s="1092">
        <v>430057</v>
      </c>
      <c r="F16" s="1092">
        <v>258605</v>
      </c>
      <c r="G16" s="1092">
        <v>171452</v>
      </c>
      <c r="H16" s="1095"/>
      <c r="I16" s="1091" t="s">
        <v>504</v>
      </c>
      <c r="J16" s="1092"/>
      <c r="K16" s="1093"/>
      <c r="L16" s="1078"/>
      <c r="M16" s="1078"/>
      <c r="N16" s="1078"/>
      <c r="O16" s="1078"/>
      <c r="P16" s="1078"/>
      <c r="Q16" s="1078"/>
      <c r="R16" s="1078"/>
      <c r="S16" s="1078"/>
      <c r="T16" s="1078"/>
      <c r="U16" s="1078"/>
      <c r="V16" s="1078"/>
      <c r="W16" s="1078"/>
    </row>
    <row r="17" spans="1:23">
      <c r="A17" s="1086"/>
      <c r="B17" s="1231" t="s">
        <v>530</v>
      </c>
      <c r="C17" s="1092">
        <v>157843</v>
      </c>
      <c r="D17" s="1092">
        <v>126408</v>
      </c>
      <c r="E17" s="1092">
        <v>31435</v>
      </c>
      <c r="F17" s="1092">
        <v>3406</v>
      </c>
      <c r="G17" s="1092">
        <v>28029</v>
      </c>
      <c r="H17" s="1095"/>
      <c r="I17" s="1091" t="s">
        <v>504</v>
      </c>
      <c r="J17" s="1092"/>
      <c r="K17" s="1093"/>
      <c r="L17" s="1078"/>
      <c r="M17" s="1078"/>
      <c r="N17" s="1078"/>
      <c r="O17" s="1078"/>
      <c r="P17" s="1078"/>
      <c r="Q17" s="1078"/>
      <c r="R17" s="1078"/>
      <c r="S17" s="1078"/>
      <c r="T17" s="1078"/>
      <c r="U17" s="1078"/>
      <c r="V17" s="1078"/>
      <c r="W17" s="1078"/>
    </row>
    <row r="18" spans="1:23">
      <c r="A18" s="1086"/>
      <c r="B18" s="1231" t="s">
        <v>531</v>
      </c>
      <c r="C18" s="1092">
        <v>292574</v>
      </c>
      <c r="D18" s="1092">
        <v>169782</v>
      </c>
      <c r="E18" s="1092">
        <v>122792</v>
      </c>
      <c r="F18" s="1092">
        <v>41585</v>
      </c>
      <c r="G18" s="1092">
        <v>81207</v>
      </c>
      <c r="H18" s="1095"/>
      <c r="I18" s="1091" t="s">
        <v>504</v>
      </c>
      <c r="J18" s="1092"/>
      <c r="K18" s="1093"/>
      <c r="L18" s="1078"/>
      <c r="M18" s="1078"/>
      <c r="N18" s="1078"/>
      <c r="O18" s="1078"/>
      <c r="P18" s="1078"/>
      <c r="Q18" s="1078"/>
      <c r="R18" s="1078"/>
      <c r="S18" s="1078"/>
      <c r="T18" s="1078"/>
      <c r="U18" s="1078"/>
      <c r="V18" s="1078"/>
      <c r="W18" s="1078"/>
    </row>
    <row r="19" spans="1:23">
      <c r="A19" s="1086"/>
      <c r="B19" s="1231" t="s">
        <v>532</v>
      </c>
      <c r="C19" s="1092">
        <v>1962831</v>
      </c>
      <c r="D19" s="1092">
        <v>1516123</v>
      </c>
      <c r="E19" s="1092">
        <v>446708</v>
      </c>
      <c r="F19" s="1092">
        <v>106878</v>
      </c>
      <c r="G19" s="1092">
        <v>339830</v>
      </c>
      <c r="H19" s="1095"/>
      <c r="I19" s="1091"/>
      <c r="J19" s="1092"/>
      <c r="K19" s="1093"/>
      <c r="L19" s="1078"/>
      <c r="M19" s="1078"/>
      <c r="N19" s="1078"/>
      <c r="O19" s="1078"/>
      <c r="P19" s="1078"/>
      <c r="Q19" s="1078"/>
      <c r="R19" s="1078"/>
      <c r="S19" s="1078"/>
      <c r="T19" s="1078"/>
      <c r="U19" s="1078"/>
      <c r="V19" s="1078"/>
      <c r="W19" s="1078"/>
    </row>
    <row r="20" spans="1:23">
      <c r="A20" s="1086"/>
      <c r="B20" s="1231" t="s">
        <v>533</v>
      </c>
      <c r="C20" s="1092">
        <v>741468</v>
      </c>
      <c r="D20" s="1092">
        <v>445072</v>
      </c>
      <c r="E20" s="1092">
        <v>296396</v>
      </c>
      <c r="F20" s="1092">
        <v>51017</v>
      </c>
      <c r="G20" s="1092">
        <v>245379</v>
      </c>
      <c r="H20" s="1095"/>
      <c r="I20" s="1091" t="s">
        <v>504</v>
      </c>
      <c r="J20" s="1092"/>
      <c r="K20" s="1093"/>
      <c r="L20" s="1078"/>
      <c r="M20" s="1078"/>
      <c r="N20" s="1078"/>
      <c r="O20" s="1078"/>
      <c r="P20" s="1078"/>
      <c r="Q20" s="1078"/>
      <c r="R20" s="1078"/>
      <c r="S20" s="1078"/>
      <c r="T20" s="1078"/>
      <c r="U20" s="1078"/>
      <c r="V20" s="1078"/>
      <c r="W20" s="1078"/>
    </row>
    <row r="21" spans="1:23">
      <c r="A21" s="1086"/>
      <c r="B21" s="1231" t="s">
        <v>534</v>
      </c>
      <c r="C21" s="1092">
        <v>2346547</v>
      </c>
      <c r="D21" s="1092">
        <v>1303623</v>
      </c>
      <c r="E21" s="1092">
        <v>1042924</v>
      </c>
      <c r="F21" s="1092">
        <v>294009</v>
      </c>
      <c r="G21" s="1092">
        <v>748915</v>
      </c>
      <c r="H21" s="1095"/>
      <c r="I21" s="1091"/>
      <c r="J21" s="1092"/>
      <c r="K21" s="1093"/>
      <c r="L21" s="1078"/>
      <c r="M21" s="1078"/>
      <c r="N21" s="1078"/>
      <c r="O21" s="1078"/>
      <c r="P21" s="1078"/>
      <c r="Q21" s="1078"/>
      <c r="R21" s="1078"/>
      <c r="S21" s="1078"/>
      <c r="T21" s="1078"/>
      <c r="U21" s="1078"/>
      <c r="V21" s="1078"/>
      <c r="W21" s="1078"/>
    </row>
    <row r="22" spans="1:23">
      <c r="A22" s="1086"/>
      <c r="B22" s="1231" t="s">
        <v>535</v>
      </c>
      <c r="C22" s="1092">
        <v>344767</v>
      </c>
      <c r="D22" s="1092">
        <v>289404</v>
      </c>
      <c r="E22" s="1092">
        <v>55363</v>
      </c>
      <c r="F22" s="1092">
        <v>66654</v>
      </c>
      <c r="G22" s="1092">
        <v>-11291</v>
      </c>
      <c r="H22" s="1095"/>
      <c r="I22" s="1091"/>
      <c r="J22" s="1092"/>
      <c r="K22" s="1093"/>
      <c r="L22" s="1078"/>
      <c r="M22" s="1078"/>
      <c r="N22" s="1078"/>
      <c r="O22" s="1078"/>
      <c r="P22" s="1078"/>
      <c r="Q22" s="1078"/>
      <c r="R22" s="1078"/>
      <c r="S22" s="1078"/>
      <c r="T22" s="1078"/>
      <c r="U22" s="1078"/>
      <c r="V22" s="1078"/>
      <c r="W22" s="1078"/>
    </row>
    <row r="23" spans="1:23">
      <c r="A23" s="1086"/>
      <c r="B23" s="1231" t="s">
        <v>536</v>
      </c>
      <c r="C23" s="1092">
        <v>1450302</v>
      </c>
      <c r="D23" s="1092">
        <v>962489</v>
      </c>
      <c r="E23" s="1092">
        <v>487813</v>
      </c>
      <c r="F23" s="1092">
        <v>298871</v>
      </c>
      <c r="G23" s="1092">
        <v>188942</v>
      </c>
      <c r="H23" s="1095"/>
      <c r="I23" s="1091" t="s">
        <v>504</v>
      </c>
      <c r="J23" s="1092"/>
      <c r="K23" s="1093"/>
      <c r="L23" s="1078"/>
      <c r="M23" s="1078"/>
      <c r="N23" s="1078"/>
      <c r="O23" s="1078"/>
      <c r="P23" s="1078"/>
      <c r="Q23" s="1078"/>
      <c r="R23" s="1078"/>
      <c r="S23" s="1078"/>
      <c r="T23" s="1078"/>
      <c r="U23" s="1078"/>
      <c r="V23" s="1078"/>
      <c r="W23" s="1078"/>
    </row>
    <row r="24" spans="1:23">
      <c r="A24" s="1086"/>
      <c r="B24" s="1231" t="s">
        <v>537</v>
      </c>
      <c r="C24" s="1092">
        <v>697181</v>
      </c>
      <c r="D24" s="1092">
        <v>415829</v>
      </c>
      <c r="E24" s="1092">
        <v>281352</v>
      </c>
      <c r="F24" s="1092">
        <v>243320</v>
      </c>
      <c r="G24" s="1092">
        <v>38032</v>
      </c>
      <c r="H24" s="1095"/>
      <c r="I24" s="1091"/>
      <c r="J24" s="1092"/>
      <c r="K24" s="1093"/>
      <c r="L24" s="1078"/>
      <c r="M24" s="1078"/>
      <c r="N24" s="1078"/>
      <c r="O24" s="1078"/>
      <c r="P24" s="1078"/>
      <c r="Q24" s="1078"/>
      <c r="R24" s="1078"/>
      <c r="S24" s="1078"/>
      <c r="T24" s="1078"/>
      <c r="U24" s="1078"/>
      <c r="V24" s="1078"/>
      <c r="W24" s="1078"/>
    </row>
    <row r="25" spans="1:23">
      <c r="A25" s="1086"/>
      <c r="B25" s="1231" t="s">
        <v>538</v>
      </c>
      <c r="C25" s="1092">
        <v>1106030</v>
      </c>
      <c r="D25" s="1092">
        <v>677896</v>
      </c>
      <c r="E25" s="1092">
        <v>428134</v>
      </c>
      <c r="F25" s="1092">
        <v>113527</v>
      </c>
      <c r="G25" s="1092">
        <v>314607</v>
      </c>
      <c r="H25" s="1095"/>
      <c r="I25" s="1091" t="s">
        <v>504</v>
      </c>
      <c r="J25" s="1092"/>
      <c r="K25" s="1093"/>
      <c r="L25" s="1078"/>
      <c r="M25" s="1078"/>
      <c r="N25" s="1078"/>
      <c r="O25" s="1078"/>
      <c r="P25" s="1078"/>
      <c r="Q25" s="1078"/>
      <c r="R25" s="1078"/>
      <c r="S25" s="1078"/>
      <c r="T25" s="1078"/>
      <c r="U25" s="1078"/>
      <c r="V25" s="1078"/>
      <c r="W25" s="1078"/>
    </row>
    <row r="26" spans="1:23">
      <c r="A26" s="1086"/>
      <c r="B26" s="1231" t="s">
        <v>539</v>
      </c>
      <c r="C26" s="1092">
        <v>143050</v>
      </c>
      <c r="D26" s="1092">
        <v>73720</v>
      </c>
      <c r="E26" s="1092">
        <v>69330</v>
      </c>
      <c r="F26" s="1092">
        <v>16363</v>
      </c>
      <c r="G26" s="1092">
        <v>52967</v>
      </c>
      <c r="H26" s="1095"/>
      <c r="I26" s="1091"/>
      <c r="J26" s="1092"/>
      <c r="K26" s="1093"/>
      <c r="L26" s="1078"/>
      <c r="M26" s="1078"/>
      <c r="N26" s="1078"/>
      <c r="O26" s="1078"/>
      <c r="P26" s="1078"/>
      <c r="Q26" s="1078"/>
      <c r="R26" s="1078"/>
      <c r="S26" s="1078"/>
      <c r="T26" s="1078"/>
      <c r="U26" s="1078"/>
      <c r="V26" s="1078"/>
      <c r="W26" s="1078"/>
    </row>
    <row r="27" spans="1:23">
      <c r="A27" s="1086"/>
      <c r="B27" s="1231" t="s">
        <v>810</v>
      </c>
      <c r="C27" s="1092">
        <v>893638</v>
      </c>
      <c r="D27" s="1092">
        <v>554435</v>
      </c>
      <c r="E27" s="1092">
        <v>339203</v>
      </c>
      <c r="F27" s="1092">
        <v>85713</v>
      </c>
      <c r="G27" s="1092">
        <v>253490</v>
      </c>
      <c r="H27" s="1095"/>
      <c r="I27" s="1091" t="s">
        <v>504</v>
      </c>
      <c r="J27" s="1092"/>
      <c r="K27" s="1093"/>
      <c r="L27" s="1078"/>
      <c r="M27" s="1078"/>
      <c r="N27" s="1078"/>
      <c r="O27" s="1078"/>
      <c r="P27" s="1078"/>
      <c r="Q27" s="1078"/>
      <c r="R27" s="1078"/>
      <c r="S27" s="1078"/>
      <c r="T27" s="1078"/>
      <c r="U27" s="1078"/>
      <c r="V27" s="1078"/>
      <c r="W27" s="1078"/>
    </row>
    <row r="28" spans="1:23">
      <c r="A28" s="1086" t="s">
        <v>540</v>
      </c>
      <c r="B28" s="1087"/>
      <c r="C28" s="1091">
        <v>1593233</v>
      </c>
      <c r="D28" s="1091">
        <v>1007741</v>
      </c>
      <c r="E28" s="1091">
        <v>585492</v>
      </c>
      <c r="F28" s="1091">
        <v>301664</v>
      </c>
      <c r="G28" s="1091">
        <v>283828</v>
      </c>
      <c r="H28" s="1092">
        <v>37501</v>
      </c>
      <c r="I28" s="1091">
        <v>246327</v>
      </c>
      <c r="J28" s="1092">
        <v>170370</v>
      </c>
      <c r="K28" s="1096">
        <v>75957</v>
      </c>
      <c r="L28" s="1078"/>
      <c r="M28" s="1078"/>
      <c r="N28" s="1078"/>
      <c r="O28" s="1078"/>
      <c r="P28" s="1078"/>
      <c r="Q28" s="1078"/>
      <c r="R28" s="1078"/>
      <c r="S28" s="1078"/>
      <c r="T28" s="1078"/>
      <c r="U28" s="1078"/>
      <c r="V28" s="1078"/>
      <c r="W28" s="1078"/>
    </row>
    <row r="29" spans="1:23">
      <c r="A29" s="1086"/>
      <c r="B29" s="1087" t="s">
        <v>541</v>
      </c>
      <c r="C29" s="1092">
        <v>905588</v>
      </c>
      <c r="D29" s="1092">
        <v>728712</v>
      </c>
      <c r="E29" s="1092">
        <v>176876</v>
      </c>
      <c r="F29" s="1092">
        <v>182221</v>
      </c>
      <c r="G29" s="1092">
        <v>-5345</v>
      </c>
      <c r="H29" s="1095"/>
      <c r="I29" s="1091" t="s">
        <v>504</v>
      </c>
      <c r="J29" s="1092"/>
      <c r="K29" s="1093"/>
      <c r="L29" s="1078"/>
      <c r="M29" s="1078"/>
      <c r="N29" s="1078"/>
      <c r="O29" s="1078"/>
      <c r="P29" s="1078"/>
      <c r="Q29" s="1078"/>
      <c r="R29" s="1078"/>
      <c r="S29" s="1078"/>
      <c r="T29" s="1078"/>
      <c r="U29" s="1078"/>
      <c r="V29" s="1078"/>
      <c r="W29" s="1078"/>
    </row>
    <row r="30" spans="1:23">
      <c r="A30" s="1086"/>
      <c r="B30" s="1087" t="s">
        <v>542</v>
      </c>
      <c r="C30" s="1092">
        <v>687645</v>
      </c>
      <c r="D30" s="1092">
        <v>279029</v>
      </c>
      <c r="E30" s="1092">
        <v>408616</v>
      </c>
      <c r="F30" s="1092">
        <v>119443</v>
      </c>
      <c r="G30" s="1092">
        <v>289173</v>
      </c>
      <c r="H30" s="1095"/>
      <c r="I30" s="1091"/>
      <c r="J30" s="1092"/>
      <c r="K30" s="1093"/>
      <c r="L30" s="1078"/>
      <c r="M30" s="1078"/>
      <c r="N30" s="1078"/>
      <c r="O30" s="1078"/>
      <c r="P30" s="1078"/>
      <c r="Q30" s="1078"/>
      <c r="R30" s="1078"/>
      <c r="S30" s="1078"/>
      <c r="T30" s="1078"/>
      <c r="U30" s="1078"/>
      <c r="V30" s="1078"/>
      <c r="W30" s="1078"/>
    </row>
    <row r="31" spans="1:23">
      <c r="A31" s="1086" t="s">
        <v>543</v>
      </c>
      <c r="B31" s="1087"/>
      <c r="C31" s="1092">
        <v>1652785</v>
      </c>
      <c r="D31" s="1092">
        <v>925016</v>
      </c>
      <c r="E31" s="1092">
        <v>727769</v>
      </c>
      <c r="F31" s="1092">
        <v>75165</v>
      </c>
      <c r="G31" s="1092">
        <v>652604</v>
      </c>
      <c r="H31" s="1092">
        <v>40747</v>
      </c>
      <c r="I31" s="1091">
        <v>611857</v>
      </c>
      <c r="J31" s="1092">
        <v>625736</v>
      </c>
      <c r="K31" s="1096">
        <v>-13879</v>
      </c>
      <c r="L31" s="1078"/>
      <c r="M31" s="1078"/>
      <c r="N31" s="1078"/>
      <c r="O31" s="1078"/>
      <c r="P31" s="1078"/>
      <c r="Q31" s="1078"/>
      <c r="R31" s="1078"/>
      <c r="S31" s="1078"/>
      <c r="T31" s="1078"/>
      <c r="U31" s="1078"/>
      <c r="V31" s="1078"/>
      <c r="W31" s="1078"/>
    </row>
    <row r="32" spans="1:23">
      <c r="A32" s="1086" t="s">
        <v>544</v>
      </c>
      <c r="B32" s="1087"/>
      <c r="C32" s="1091">
        <v>3512476</v>
      </c>
      <c r="D32" s="1091">
        <v>1381273</v>
      </c>
      <c r="E32" s="1091">
        <v>2131204</v>
      </c>
      <c r="F32" s="1091">
        <v>243435</v>
      </c>
      <c r="G32" s="1091">
        <v>1887769</v>
      </c>
      <c r="H32" s="1092">
        <v>179505</v>
      </c>
      <c r="I32" s="1091">
        <v>1708264</v>
      </c>
      <c r="J32" s="1092">
        <v>1369084</v>
      </c>
      <c r="K32" s="1093">
        <v>339180</v>
      </c>
      <c r="L32" s="1078"/>
      <c r="M32" s="1078"/>
      <c r="N32" s="1078"/>
      <c r="O32" s="1078"/>
      <c r="P32" s="1078"/>
      <c r="Q32" s="1078"/>
      <c r="R32" s="1078"/>
      <c r="S32" s="1078"/>
      <c r="T32" s="1078"/>
      <c r="U32" s="1078"/>
      <c r="V32" s="1078"/>
      <c r="W32" s="1078"/>
    </row>
    <row r="33" spans="1:23">
      <c r="A33" s="1086"/>
      <c r="B33" s="1087" t="s">
        <v>545</v>
      </c>
      <c r="C33" s="1092">
        <v>1430233</v>
      </c>
      <c r="D33" s="1092">
        <v>447681</v>
      </c>
      <c r="E33" s="1092">
        <v>982552</v>
      </c>
      <c r="F33" s="1092">
        <v>104765</v>
      </c>
      <c r="G33" s="1092">
        <v>877787</v>
      </c>
      <c r="H33" s="1095"/>
      <c r="I33" s="1091"/>
      <c r="J33" s="1092"/>
      <c r="K33" s="1093"/>
      <c r="L33" s="1078"/>
      <c r="M33" s="1078"/>
      <c r="N33" s="1078"/>
      <c r="O33" s="1078"/>
      <c r="P33" s="1078"/>
      <c r="Q33" s="1078"/>
      <c r="R33" s="1078"/>
      <c r="S33" s="1078"/>
      <c r="T33" s="1078"/>
      <c r="U33" s="1078"/>
      <c r="V33" s="1078"/>
      <c r="W33" s="1078"/>
    </row>
    <row r="34" spans="1:23">
      <c r="A34" s="1086"/>
      <c r="B34" s="1087" t="s">
        <v>546</v>
      </c>
      <c r="C34" s="1092">
        <v>2082243</v>
      </c>
      <c r="D34" s="1092">
        <v>933592</v>
      </c>
      <c r="E34" s="1092">
        <v>1148651</v>
      </c>
      <c r="F34" s="1092">
        <v>138670</v>
      </c>
      <c r="G34" s="1092">
        <v>1009981</v>
      </c>
      <c r="H34" s="1095"/>
      <c r="I34" s="1091"/>
      <c r="J34" s="1092"/>
      <c r="K34" s="1093"/>
      <c r="L34" s="1078"/>
      <c r="M34" s="1078"/>
      <c r="N34" s="1078"/>
      <c r="O34" s="1078"/>
      <c r="P34" s="1078"/>
      <c r="Q34" s="1078"/>
      <c r="R34" s="1078"/>
      <c r="S34" s="1078"/>
      <c r="T34" s="1078"/>
      <c r="U34" s="1078"/>
      <c r="V34" s="1078"/>
      <c r="W34" s="1078"/>
    </row>
    <row r="35" spans="1:23">
      <c r="A35" s="1086" t="s">
        <v>547</v>
      </c>
      <c r="B35" s="1087"/>
      <c r="C35" s="1092">
        <v>2043430</v>
      </c>
      <c r="D35" s="1092">
        <v>859509</v>
      </c>
      <c r="E35" s="1092">
        <v>1183921</v>
      </c>
      <c r="F35" s="1092">
        <v>309210</v>
      </c>
      <c r="G35" s="1092">
        <v>874711</v>
      </c>
      <c r="H35" s="1092">
        <v>69959</v>
      </c>
      <c r="I35" s="1091">
        <v>804752</v>
      </c>
      <c r="J35" s="1092">
        <v>648148</v>
      </c>
      <c r="K35" s="1093">
        <v>156604</v>
      </c>
      <c r="L35" s="1078"/>
      <c r="M35" s="1078"/>
      <c r="N35" s="1078"/>
      <c r="O35" s="1078"/>
      <c r="P35" s="1078"/>
      <c r="Q35" s="1078"/>
      <c r="R35" s="1078"/>
      <c r="S35" s="1078"/>
      <c r="T35" s="1078"/>
      <c r="U35" s="1078"/>
      <c r="V35" s="1078"/>
      <c r="W35" s="1078"/>
    </row>
    <row r="36" spans="1:23">
      <c r="A36" s="1086" t="s">
        <v>548</v>
      </c>
      <c r="B36" s="1087"/>
      <c r="C36" s="1092">
        <v>1345338</v>
      </c>
      <c r="D36" s="1092">
        <v>806040</v>
      </c>
      <c r="E36" s="1092">
        <v>539298</v>
      </c>
      <c r="F36" s="1092">
        <v>81453</v>
      </c>
      <c r="G36" s="1092">
        <v>457845</v>
      </c>
      <c r="H36" s="1092">
        <v>35014</v>
      </c>
      <c r="I36" s="1091">
        <v>422831</v>
      </c>
      <c r="J36" s="1092">
        <v>203067</v>
      </c>
      <c r="K36" s="1093">
        <v>219764</v>
      </c>
      <c r="L36" s="1078"/>
      <c r="M36" s="1078"/>
      <c r="N36" s="1078"/>
      <c r="O36" s="1078"/>
      <c r="P36" s="1078"/>
      <c r="Q36" s="1078"/>
      <c r="R36" s="1078"/>
      <c r="S36" s="1078"/>
      <c r="T36" s="1078"/>
      <c r="U36" s="1078"/>
      <c r="V36" s="1078"/>
      <c r="W36" s="1078"/>
    </row>
    <row r="37" spans="1:23">
      <c r="A37" s="1086" t="s">
        <v>549</v>
      </c>
      <c r="B37" s="1087"/>
      <c r="C37" s="1092">
        <v>1087900</v>
      </c>
      <c r="D37" s="1092">
        <v>511297</v>
      </c>
      <c r="E37" s="1092">
        <v>576603</v>
      </c>
      <c r="F37" s="1092">
        <v>176484</v>
      </c>
      <c r="G37" s="1092">
        <v>400119</v>
      </c>
      <c r="H37" s="1092">
        <v>34617</v>
      </c>
      <c r="I37" s="1091">
        <v>365502</v>
      </c>
      <c r="J37" s="1092">
        <v>208840</v>
      </c>
      <c r="K37" s="1093">
        <v>156662</v>
      </c>
      <c r="L37" s="1078"/>
      <c r="M37" s="1078"/>
      <c r="N37" s="1078"/>
      <c r="O37" s="1078"/>
      <c r="P37" s="1078"/>
      <c r="Q37" s="1078"/>
      <c r="R37" s="1078"/>
      <c r="S37" s="1078"/>
      <c r="T37" s="1078"/>
      <c r="U37" s="1078"/>
      <c r="V37" s="1078"/>
      <c r="W37" s="1078"/>
    </row>
    <row r="38" spans="1:23">
      <c r="A38" s="1086"/>
      <c r="B38" s="1087" t="s">
        <v>550</v>
      </c>
      <c r="C38" s="1092">
        <v>678027</v>
      </c>
      <c r="D38" s="1092">
        <v>330298</v>
      </c>
      <c r="E38" s="1092">
        <v>347729</v>
      </c>
      <c r="F38" s="1092">
        <v>146289</v>
      </c>
      <c r="G38" s="1092">
        <v>201440</v>
      </c>
      <c r="H38" s="1092"/>
      <c r="I38" s="1091"/>
      <c r="J38" s="1092"/>
      <c r="K38" s="1093"/>
      <c r="L38" s="1078"/>
      <c r="M38" s="1078"/>
      <c r="N38" s="1078"/>
      <c r="O38" s="1078"/>
      <c r="P38" s="1078"/>
      <c r="Q38" s="1078"/>
      <c r="R38" s="1078"/>
      <c r="S38" s="1078"/>
      <c r="T38" s="1078"/>
      <c r="U38" s="1078"/>
      <c r="V38" s="1078"/>
      <c r="W38" s="1078"/>
    </row>
    <row r="39" spans="1:23">
      <c r="A39" s="1086"/>
      <c r="B39" s="1087" t="s">
        <v>551</v>
      </c>
      <c r="C39" s="1092">
        <v>409873</v>
      </c>
      <c r="D39" s="1092">
        <v>180999</v>
      </c>
      <c r="E39" s="1092">
        <v>228874</v>
      </c>
      <c r="F39" s="1092">
        <v>30195</v>
      </c>
      <c r="G39" s="1092">
        <v>198679</v>
      </c>
      <c r="H39" s="1092"/>
      <c r="I39" s="1091"/>
      <c r="J39" s="1092"/>
      <c r="K39" s="1093"/>
      <c r="L39" s="1078"/>
      <c r="M39" s="1078"/>
      <c r="N39" s="1078"/>
      <c r="O39" s="1078"/>
      <c r="P39" s="1078"/>
      <c r="Q39" s="1078"/>
      <c r="R39" s="1078"/>
      <c r="S39" s="1078"/>
      <c r="T39" s="1078"/>
      <c r="U39" s="1078"/>
      <c r="V39" s="1078"/>
      <c r="W39" s="1078"/>
    </row>
    <row r="40" spans="1:23">
      <c r="A40" s="1086" t="s">
        <v>552</v>
      </c>
      <c r="B40" s="1087"/>
      <c r="C40" s="1091">
        <v>1033438</v>
      </c>
      <c r="D40" s="1091">
        <v>346136</v>
      </c>
      <c r="E40" s="1091">
        <v>687302</v>
      </c>
      <c r="F40" s="1091">
        <v>71503</v>
      </c>
      <c r="G40" s="1091">
        <v>615799</v>
      </c>
      <c r="H40" s="1092">
        <v>9989</v>
      </c>
      <c r="I40" s="1091">
        <v>605810</v>
      </c>
      <c r="J40" s="1092">
        <v>326242</v>
      </c>
      <c r="K40" s="1093">
        <v>279568</v>
      </c>
      <c r="L40" s="1078"/>
      <c r="M40" s="1078"/>
      <c r="N40" s="1078"/>
      <c r="O40" s="1078"/>
      <c r="P40" s="1078"/>
      <c r="Q40" s="1078"/>
      <c r="R40" s="1078"/>
      <c r="S40" s="1078"/>
      <c r="T40" s="1078"/>
      <c r="U40" s="1078"/>
      <c r="V40" s="1078"/>
      <c r="W40" s="1078"/>
    </row>
    <row r="41" spans="1:23">
      <c r="A41" s="1086" t="s">
        <v>785</v>
      </c>
      <c r="B41" s="1087"/>
      <c r="C41" s="1092">
        <v>3550246</v>
      </c>
      <c r="D41" s="1092">
        <v>626890</v>
      </c>
      <c r="E41" s="1092">
        <v>2923356</v>
      </c>
      <c r="F41" s="1092">
        <v>1170808</v>
      </c>
      <c r="G41" s="1092">
        <v>1752548</v>
      </c>
      <c r="H41" s="1092">
        <v>106028</v>
      </c>
      <c r="I41" s="1091">
        <v>1646520</v>
      </c>
      <c r="J41" s="1092">
        <v>153595</v>
      </c>
      <c r="K41" s="1093">
        <v>1492925</v>
      </c>
      <c r="L41" s="1078"/>
      <c r="M41" s="1078"/>
      <c r="N41" s="1078"/>
      <c r="O41" s="1078"/>
      <c r="P41" s="1078"/>
      <c r="Q41" s="1078"/>
      <c r="R41" s="1078"/>
      <c r="S41" s="1078"/>
      <c r="T41" s="1078"/>
      <c r="U41" s="1078"/>
      <c r="V41" s="1078"/>
      <c r="W41" s="1078"/>
    </row>
    <row r="42" spans="1:23">
      <c r="A42" s="1086"/>
      <c r="B42" s="1087" t="s">
        <v>553</v>
      </c>
      <c r="C42" s="1092">
        <v>3031433</v>
      </c>
      <c r="D42" s="1092">
        <v>448061</v>
      </c>
      <c r="E42" s="1092">
        <v>2583372</v>
      </c>
      <c r="F42" s="1092">
        <v>1047949</v>
      </c>
      <c r="G42" s="1092">
        <v>1535423</v>
      </c>
      <c r="H42" s="1092"/>
      <c r="I42" s="1091"/>
      <c r="J42" s="1092"/>
      <c r="K42" s="1093"/>
      <c r="L42" s="1078"/>
      <c r="M42" s="1078"/>
      <c r="N42" s="1078"/>
      <c r="O42" s="1078"/>
      <c r="P42" s="1078"/>
      <c r="Q42" s="1078"/>
      <c r="R42" s="1078"/>
      <c r="S42" s="1078"/>
      <c r="T42" s="1078"/>
      <c r="U42" s="1078"/>
      <c r="V42" s="1078"/>
      <c r="W42" s="1078"/>
    </row>
    <row r="43" spans="1:23">
      <c r="A43" s="1086"/>
      <c r="B43" s="1087" t="s">
        <v>554</v>
      </c>
      <c r="C43" s="1092">
        <v>518813</v>
      </c>
      <c r="D43" s="1092">
        <v>178829</v>
      </c>
      <c r="E43" s="1092">
        <v>339984</v>
      </c>
      <c r="F43" s="1092">
        <v>122859</v>
      </c>
      <c r="G43" s="1092">
        <v>217125</v>
      </c>
      <c r="H43" s="1092"/>
      <c r="I43" s="1091"/>
      <c r="J43" s="1092"/>
      <c r="K43" s="1093"/>
      <c r="L43" s="1078"/>
      <c r="M43" s="1078"/>
      <c r="N43" s="1078"/>
      <c r="O43" s="1078"/>
      <c r="P43" s="1078"/>
      <c r="Q43" s="1078"/>
      <c r="R43" s="1078"/>
      <c r="S43" s="1078"/>
      <c r="T43" s="1078"/>
      <c r="U43" s="1078"/>
      <c r="V43" s="1078"/>
      <c r="W43" s="1078"/>
    </row>
    <row r="44" spans="1:23">
      <c r="A44" s="1423" t="s">
        <v>555</v>
      </c>
      <c r="B44" s="1424"/>
      <c r="C44" s="1092">
        <v>1768768</v>
      </c>
      <c r="D44" s="1092">
        <v>554620</v>
      </c>
      <c r="E44" s="1092">
        <v>1214148</v>
      </c>
      <c r="F44" s="1092">
        <v>146806</v>
      </c>
      <c r="G44" s="1092">
        <v>1067342</v>
      </c>
      <c r="H44" s="1092">
        <v>74759</v>
      </c>
      <c r="I44" s="1091">
        <v>992583</v>
      </c>
      <c r="J44" s="1092">
        <v>893607</v>
      </c>
      <c r="K44" s="1093">
        <v>98976</v>
      </c>
      <c r="L44" s="1078"/>
      <c r="M44" s="1078"/>
      <c r="N44" s="1078"/>
      <c r="O44" s="1078"/>
      <c r="P44" s="1078"/>
      <c r="Q44" s="1078"/>
      <c r="R44" s="1078"/>
      <c r="S44" s="1078"/>
      <c r="T44" s="1078"/>
      <c r="U44" s="1078"/>
      <c r="V44" s="1078"/>
      <c r="W44" s="1078"/>
    </row>
    <row r="45" spans="1:23">
      <c r="A45" s="1086" t="s">
        <v>556</v>
      </c>
      <c r="B45" s="1231"/>
      <c r="C45" s="1092">
        <v>856696</v>
      </c>
      <c r="D45" s="1092">
        <v>200765</v>
      </c>
      <c r="E45" s="1092">
        <v>655931</v>
      </c>
      <c r="F45" s="1092">
        <v>176365</v>
      </c>
      <c r="G45" s="1092">
        <v>479566</v>
      </c>
      <c r="H45" s="1092">
        <v>333</v>
      </c>
      <c r="I45" s="1092">
        <v>479233</v>
      </c>
      <c r="J45" s="1091">
        <v>479233</v>
      </c>
      <c r="K45" s="1093">
        <v>0</v>
      </c>
      <c r="L45" s="1078"/>
      <c r="M45" s="1078"/>
      <c r="N45" s="1078"/>
      <c r="O45" s="1078"/>
      <c r="P45" s="1078"/>
      <c r="Q45" s="1078"/>
      <c r="R45" s="1078"/>
      <c r="S45" s="1078"/>
      <c r="T45" s="1078"/>
      <c r="U45" s="1078"/>
      <c r="V45" s="1078"/>
      <c r="W45" s="1078"/>
    </row>
    <row r="46" spans="1:23">
      <c r="A46" s="1086" t="s">
        <v>557</v>
      </c>
      <c r="B46" s="1087"/>
      <c r="C46" s="1092">
        <v>1053960</v>
      </c>
      <c r="D46" s="1092">
        <v>191671</v>
      </c>
      <c r="E46" s="1092">
        <v>862289</v>
      </c>
      <c r="F46" s="1092">
        <v>181501</v>
      </c>
      <c r="G46" s="1092">
        <v>680788</v>
      </c>
      <c r="H46" s="1092">
        <v>26787</v>
      </c>
      <c r="I46" s="1091">
        <v>654001</v>
      </c>
      <c r="J46" s="1092">
        <v>481686</v>
      </c>
      <c r="K46" s="1093">
        <v>172315</v>
      </c>
      <c r="L46" s="1078"/>
      <c r="M46" s="1078"/>
      <c r="N46" s="1078"/>
      <c r="O46" s="1078"/>
      <c r="P46" s="1078"/>
      <c r="Q46" s="1078"/>
      <c r="R46" s="1078"/>
      <c r="S46" s="1078"/>
      <c r="T46" s="1078"/>
      <c r="U46" s="1078"/>
      <c r="V46" s="1078"/>
      <c r="W46" s="1078"/>
    </row>
    <row r="47" spans="1:23">
      <c r="A47" s="1086" t="s">
        <v>558</v>
      </c>
      <c r="B47" s="1087"/>
      <c r="C47" s="1092">
        <v>2584768</v>
      </c>
      <c r="D47" s="1092">
        <v>884312</v>
      </c>
      <c r="E47" s="1092">
        <v>1700456</v>
      </c>
      <c r="F47" s="1092">
        <v>189700</v>
      </c>
      <c r="G47" s="1092">
        <v>1510756</v>
      </c>
      <c r="H47" s="1092">
        <v>7290</v>
      </c>
      <c r="I47" s="1091">
        <v>1503466</v>
      </c>
      <c r="J47" s="1092">
        <v>1196371</v>
      </c>
      <c r="K47" s="1093">
        <v>307095</v>
      </c>
      <c r="L47" s="1078"/>
      <c r="M47" s="1078"/>
      <c r="N47" s="1078"/>
      <c r="O47" s="1078"/>
      <c r="P47" s="1078"/>
      <c r="Q47" s="1078"/>
      <c r="R47" s="1078"/>
      <c r="S47" s="1078"/>
      <c r="T47" s="1078"/>
      <c r="U47" s="1078"/>
      <c r="V47" s="1078"/>
      <c r="W47" s="1078"/>
    </row>
    <row r="48" spans="1:23">
      <c r="A48" s="1086" t="s">
        <v>559</v>
      </c>
      <c r="B48" s="1087"/>
      <c r="C48" s="1092">
        <v>1741943</v>
      </c>
      <c r="D48" s="1092">
        <v>714732</v>
      </c>
      <c r="E48" s="1092">
        <v>1027211</v>
      </c>
      <c r="F48" s="1092">
        <v>206339</v>
      </c>
      <c r="G48" s="1092">
        <v>820872</v>
      </c>
      <c r="H48" s="1092">
        <v>86302</v>
      </c>
      <c r="I48" s="1091">
        <v>734570</v>
      </c>
      <c r="J48" s="1092">
        <v>506190</v>
      </c>
      <c r="K48" s="1093">
        <v>228380</v>
      </c>
      <c r="L48" s="1078"/>
      <c r="M48" s="1078"/>
      <c r="N48" s="1078"/>
      <c r="O48" s="1078"/>
      <c r="P48" s="1078"/>
      <c r="Q48" s="1078"/>
      <c r="R48" s="1078"/>
      <c r="S48" s="1078"/>
      <c r="T48" s="1078"/>
      <c r="U48" s="1078"/>
      <c r="V48" s="1078"/>
      <c r="W48" s="1078"/>
    </row>
    <row r="49" spans="1:23">
      <c r="A49" s="1097" t="s">
        <v>560</v>
      </c>
      <c r="B49" s="1098"/>
      <c r="C49" s="1099">
        <v>38276858</v>
      </c>
      <c r="D49" s="1100">
        <v>18441681</v>
      </c>
      <c r="E49" s="1100">
        <v>19835176</v>
      </c>
      <c r="F49" s="1100">
        <v>5099704</v>
      </c>
      <c r="G49" s="1100">
        <v>14735472</v>
      </c>
      <c r="H49" s="1100">
        <v>1146323</v>
      </c>
      <c r="I49" s="1100">
        <v>13589149</v>
      </c>
      <c r="J49" s="1100">
        <v>9662182</v>
      </c>
      <c r="K49" s="1101">
        <v>3926967</v>
      </c>
      <c r="L49" s="1078"/>
      <c r="M49" s="1078"/>
      <c r="N49" s="1078"/>
      <c r="O49" s="1078"/>
      <c r="P49" s="1078"/>
      <c r="Q49" s="1078"/>
      <c r="R49" s="1078"/>
      <c r="S49" s="1078"/>
      <c r="T49" s="1078"/>
      <c r="U49" s="1078"/>
      <c r="V49" s="1078"/>
      <c r="W49" s="1078"/>
    </row>
    <row r="50" spans="1:23">
      <c r="A50" s="1086" t="s">
        <v>561</v>
      </c>
      <c r="B50" s="1087"/>
      <c r="C50" s="1092">
        <v>247830</v>
      </c>
      <c r="D50" s="1091">
        <v>0</v>
      </c>
      <c r="E50" s="1091">
        <v>247830</v>
      </c>
      <c r="F50" s="1091">
        <v>0</v>
      </c>
      <c r="G50" s="1091">
        <v>247830</v>
      </c>
      <c r="H50" s="1092">
        <v>247830</v>
      </c>
      <c r="I50" s="1091">
        <v>0</v>
      </c>
      <c r="J50" s="1091">
        <v>0</v>
      </c>
      <c r="K50" s="1093">
        <v>0</v>
      </c>
      <c r="L50" s="1078"/>
      <c r="M50" s="1078"/>
      <c r="N50" s="1078"/>
      <c r="O50" s="1078"/>
      <c r="P50" s="1078"/>
      <c r="Q50" s="1078"/>
      <c r="R50" s="1078"/>
      <c r="S50" s="1078"/>
      <c r="T50" s="1078"/>
      <c r="U50" s="1078"/>
      <c r="V50" s="1078"/>
      <c r="W50" s="1078"/>
    </row>
    <row r="51" spans="1:23">
      <c r="A51" s="1086" t="s">
        <v>811</v>
      </c>
      <c r="B51" s="1087"/>
      <c r="C51" s="1091">
        <v>96063</v>
      </c>
      <c r="D51" s="1091">
        <v>0</v>
      </c>
      <c r="E51" s="1091">
        <v>96063</v>
      </c>
      <c r="F51" s="1091">
        <v>0</v>
      </c>
      <c r="G51" s="1091">
        <v>96063</v>
      </c>
      <c r="H51" s="1092">
        <v>96063</v>
      </c>
      <c r="I51" s="1091">
        <v>0</v>
      </c>
      <c r="J51" s="1091">
        <v>0</v>
      </c>
      <c r="K51" s="1093">
        <v>0</v>
      </c>
      <c r="L51" s="1078"/>
      <c r="M51" s="1078"/>
      <c r="N51" s="1078"/>
      <c r="O51" s="1078"/>
      <c r="P51" s="1078"/>
      <c r="Q51" s="1078"/>
      <c r="R51" s="1078"/>
      <c r="S51" s="1078"/>
      <c r="T51" s="1078"/>
      <c r="U51" s="1078"/>
      <c r="V51" s="1078"/>
      <c r="W51" s="1078"/>
    </row>
    <row r="52" spans="1:23">
      <c r="A52" s="1097" t="s">
        <v>562</v>
      </c>
      <c r="B52" s="1098"/>
      <c r="C52" s="1100">
        <v>38428625</v>
      </c>
      <c r="D52" s="1100">
        <v>18441681</v>
      </c>
      <c r="E52" s="1100">
        <v>19986943</v>
      </c>
      <c r="F52" s="1100">
        <v>5099704</v>
      </c>
      <c r="G52" s="1100">
        <v>14887239</v>
      </c>
      <c r="H52" s="1102">
        <v>1298090</v>
      </c>
      <c r="I52" s="1100">
        <v>13589149</v>
      </c>
      <c r="J52" s="1100">
        <v>9662182</v>
      </c>
      <c r="K52" s="1101">
        <v>3926967</v>
      </c>
      <c r="L52" s="1078"/>
      <c r="M52" s="1078"/>
      <c r="N52" s="1078"/>
      <c r="O52" s="1078"/>
      <c r="P52" s="1078"/>
      <c r="Q52" s="1078"/>
      <c r="R52" s="1078"/>
      <c r="S52" s="1078"/>
      <c r="T52" s="1078"/>
      <c r="U52" s="1078"/>
      <c r="V52" s="1078"/>
      <c r="W52" s="1078"/>
    </row>
    <row r="53" spans="1:23">
      <c r="A53" s="1412" t="s">
        <v>563</v>
      </c>
      <c r="B53" s="1229" t="s">
        <v>564</v>
      </c>
      <c r="C53" s="1091">
        <v>35665773</v>
      </c>
      <c r="D53" s="1091">
        <v>17782286</v>
      </c>
      <c r="E53" s="1091">
        <v>17883486</v>
      </c>
      <c r="F53" s="1091">
        <v>4650946</v>
      </c>
      <c r="G53" s="1091">
        <v>13232540</v>
      </c>
      <c r="H53" s="1091">
        <v>1133965</v>
      </c>
      <c r="I53" s="1091">
        <v>12098575</v>
      </c>
      <c r="J53" s="1091">
        <v>8171608</v>
      </c>
      <c r="K53" s="1103">
        <v>3926967</v>
      </c>
      <c r="L53" s="1078"/>
      <c r="M53" s="1078"/>
      <c r="N53" s="1078"/>
      <c r="O53" s="1078"/>
      <c r="P53" s="1078"/>
      <c r="Q53" s="1078"/>
      <c r="R53" s="1078"/>
      <c r="S53" s="1078"/>
      <c r="T53" s="1078"/>
      <c r="U53" s="1078"/>
      <c r="V53" s="1078"/>
      <c r="W53" s="1078"/>
    </row>
    <row r="54" spans="1:23">
      <c r="A54" s="1413"/>
      <c r="B54" s="1087" t="s">
        <v>565</v>
      </c>
      <c r="C54" s="1091">
        <v>1976163</v>
      </c>
      <c r="D54" s="1091">
        <v>490050</v>
      </c>
      <c r="E54" s="1091">
        <v>1486113</v>
      </c>
      <c r="F54" s="1091">
        <v>367366</v>
      </c>
      <c r="G54" s="1091">
        <v>1118747</v>
      </c>
      <c r="H54" s="1091">
        <v>1401</v>
      </c>
      <c r="I54" s="1091">
        <v>1117346</v>
      </c>
      <c r="J54" s="1091">
        <v>1117346</v>
      </c>
      <c r="K54" s="1093">
        <v>0</v>
      </c>
      <c r="L54" s="1078"/>
      <c r="M54" s="1078"/>
      <c r="N54" s="1078"/>
      <c r="O54" s="1078"/>
      <c r="P54" s="1078"/>
      <c r="Q54" s="1078"/>
      <c r="R54" s="1078"/>
      <c r="S54" s="1078"/>
      <c r="T54" s="1078"/>
      <c r="U54" s="1078"/>
      <c r="V54" s="1078"/>
      <c r="W54" s="1078"/>
    </row>
    <row r="55" spans="1:23">
      <c r="A55" s="1414"/>
      <c r="B55" s="1232" t="s">
        <v>566</v>
      </c>
      <c r="C55" s="1104">
        <v>634922</v>
      </c>
      <c r="D55" s="1104">
        <v>169345</v>
      </c>
      <c r="E55" s="1104">
        <v>465577</v>
      </c>
      <c r="F55" s="1104">
        <v>81392</v>
      </c>
      <c r="G55" s="1104">
        <v>384185</v>
      </c>
      <c r="H55" s="1105">
        <v>10957</v>
      </c>
      <c r="I55" s="1104">
        <v>373228</v>
      </c>
      <c r="J55" s="1091">
        <v>373228</v>
      </c>
      <c r="K55" s="1093">
        <v>0</v>
      </c>
      <c r="L55" s="1078"/>
      <c r="M55" s="1078"/>
      <c r="N55" s="1078"/>
      <c r="O55" s="1078"/>
      <c r="P55" s="1078"/>
      <c r="Q55" s="1078"/>
      <c r="R55" s="1078"/>
      <c r="S55" s="1078"/>
      <c r="T55" s="1078"/>
      <c r="U55" s="1078"/>
      <c r="V55" s="1078"/>
      <c r="W55" s="1078"/>
    </row>
    <row r="56" spans="1:23">
      <c r="A56" s="1097" t="s">
        <v>567</v>
      </c>
      <c r="B56" s="1098"/>
      <c r="C56" s="1100">
        <v>38276858</v>
      </c>
      <c r="D56" s="1100">
        <v>18441681</v>
      </c>
      <c r="E56" s="1100">
        <v>19835176</v>
      </c>
      <c r="F56" s="1100">
        <v>5099704</v>
      </c>
      <c r="G56" s="1100">
        <v>14735472</v>
      </c>
      <c r="H56" s="1100">
        <v>1146323</v>
      </c>
      <c r="I56" s="1100">
        <v>13589149</v>
      </c>
      <c r="J56" s="1100">
        <v>9662182</v>
      </c>
      <c r="K56" s="1101">
        <v>3926967</v>
      </c>
      <c r="L56" s="1078"/>
      <c r="M56" s="1078"/>
      <c r="N56" s="1078"/>
      <c r="O56" s="1078"/>
      <c r="P56" s="1078"/>
      <c r="Q56" s="1078"/>
      <c r="R56" s="1078"/>
      <c r="S56" s="1078"/>
      <c r="T56" s="1078"/>
      <c r="U56" s="1078"/>
      <c r="V56" s="1078"/>
      <c r="W56" s="1078"/>
    </row>
    <row r="57" spans="1:23">
      <c r="A57" s="1078"/>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row>
  </sheetData>
  <mergeCells count="6">
    <mergeCell ref="A53:A55"/>
    <mergeCell ref="A3:B3"/>
    <mergeCell ref="A4:B4"/>
    <mergeCell ref="A5:B5"/>
    <mergeCell ref="A6:B6"/>
    <mergeCell ref="A44:B44"/>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A1:W57"/>
  <sheetViews>
    <sheetView workbookViewId="0">
      <pane xSplit="2" ySplit="6" topLeftCell="C7" activePane="bottomRight" state="frozen"/>
      <selection pane="topRight" activeCell="C1" sqref="C1"/>
      <selection pane="bottomLeft" activeCell="A7" sqref="A7"/>
      <selection pane="bottomRight" sqref="A1:XFD1048576"/>
    </sheetView>
  </sheetViews>
  <sheetFormatPr defaultColWidth="9" defaultRowHeight="13.5"/>
  <cols>
    <col min="1" max="1" width="3.25" style="1079" customWidth="1"/>
    <col min="2" max="2" width="34.75" style="1079" customWidth="1"/>
    <col min="3" max="11" width="13.375" style="1079" customWidth="1"/>
    <col min="12" max="16384" width="9" style="1079"/>
  </cols>
  <sheetData>
    <row r="1" spans="1:23">
      <c r="A1" s="1078" t="s">
        <v>570</v>
      </c>
      <c r="B1" s="1078"/>
      <c r="C1" s="1078"/>
      <c r="D1" s="1078"/>
      <c r="F1" s="1080"/>
      <c r="G1" s="1078" t="s">
        <v>503</v>
      </c>
      <c r="H1" s="1078"/>
      <c r="I1" s="1078"/>
      <c r="J1" s="1078" t="s">
        <v>504</v>
      </c>
      <c r="K1" s="1078"/>
      <c r="L1" s="1078"/>
      <c r="M1" s="1078"/>
      <c r="N1" s="1078"/>
      <c r="O1" s="1078"/>
      <c r="P1" s="1078"/>
      <c r="Q1" s="1078"/>
      <c r="R1" s="1078"/>
      <c r="S1" s="1078"/>
      <c r="T1" s="1078"/>
      <c r="U1" s="1078"/>
      <c r="V1" s="1078"/>
      <c r="W1" s="1078"/>
    </row>
    <row r="2" spans="1:23">
      <c r="A2" s="1078"/>
      <c r="B2" s="1078"/>
      <c r="C2" s="1078"/>
      <c r="D2" s="1078"/>
      <c r="E2" s="1078"/>
      <c r="F2" s="1078"/>
      <c r="G2" s="1078"/>
      <c r="H2" s="1078"/>
      <c r="I2" s="1078"/>
      <c r="K2" s="1081" t="s">
        <v>320</v>
      </c>
      <c r="L2" s="1078"/>
      <c r="M2" s="1078"/>
      <c r="N2" s="1078"/>
      <c r="O2" s="1078"/>
      <c r="P2" s="1078"/>
      <c r="Q2" s="1078"/>
      <c r="R2" s="1078"/>
      <c r="S2" s="1078"/>
      <c r="T2" s="1078"/>
      <c r="U2" s="1078"/>
      <c r="V2" s="1078"/>
      <c r="W2" s="1078"/>
    </row>
    <row r="3" spans="1:23">
      <c r="A3" s="1415"/>
      <c r="B3" s="1416"/>
      <c r="C3" s="1082" t="s">
        <v>321</v>
      </c>
      <c r="D3" s="1082" t="s">
        <v>505</v>
      </c>
      <c r="E3" s="1082" t="s">
        <v>322</v>
      </c>
      <c r="F3" s="1082" t="s">
        <v>323</v>
      </c>
      <c r="G3" s="1082" t="s">
        <v>324</v>
      </c>
      <c r="H3" s="1106" t="s">
        <v>325</v>
      </c>
      <c r="I3" s="1082" t="s">
        <v>506</v>
      </c>
      <c r="J3" s="1082" t="s">
        <v>507</v>
      </c>
      <c r="K3" s="1082" t="s">
        <v>326</v>
      </c>
      <c r="L3" s="1078"/>
      <c r="M3" s="1078"/>
      <c r="N3" s="1078"/>
      <c r="O3" s="1078"/>
      <c r="P3" s="1078"/>
      <c r="Q3" s="1078"/>
      <c r="R3" s="1078"/>
      <c r="S3" s="1078"/>
      <c r="T3" s="1078"/>
      <c r="U3" s="1078"/>
      <c r="V3" s="1078"/>
      <c r="W3" s="1078"/>
    </row>
    <row r="4" spans="1:23">
      <c r="A4" s="1417" t="s">
        <v>508</v>
      </c>
      <c r="B4" s="1418"/>
      <c r="C4" s="1107" t="s">
        <v>509</v>
      </c>
      <c r="D4" s="1083"/>
      <c r="E4" s="1107" t="s">
        <v>509</v>
      </c>
      <c r="F4" s="1083" t="s">
        <v>503</v>
      </c>
      <c r="G4" s="1107" t="s">
        <v>509</v>
      </c>
      <c r="H4" s="1107" t="s">
        <v>327</v>
      </c>
      <c r="I4" s="1083" t="s">
        <v>510</v>
      </c>
      <c r="J4" s="1083" t="s">
        <v>503</v>
      </c>
      <c r="K4" s="1083" t="s">
        <v>328</v>
      </c>
      <c r="L4" s="1078"/>
      <c r="M4" s="1078"/>
      <c r="N4" s="1078"/>
      <c r="O4" s="1078"/>
      <c r="P4" s="1078"/>
      <c r="Q4" s="1078"/>
      <c r="R4" s="1078"/>
      <c r="S4" s="1078"/>
      <c r="T4" s="1078"/>
      <c r="U4" s="1078"/>
      <c r="V4" s="1078"/>
      <c r="W4" s="1078"/>
    </row>
    <row r="5" spans="1:23">
      <c r="A5" s="1419"/>
      <c r="B5" s="1420"/>
      <c r="C5" s="1083"/>
      <c r="D5" s="1083"/>
      <c r="E5" s="1083"/>
      <c r="F5" s="1083"/>
      <c r="G5" s="1083"/>
      <c r="H5" s="1107" t="s">
        <v>329</v>
      </c>
      <c r="I5" s="1083"/>
      <c r="J5" s="1083"/>
      <c r="K5" s="1083" t="s">
        <v>503</v>
      </c>
      <c r="L5" s="1078"/>
      <c r="M5" s="1078"/>
      <c r="N5" s="1078"/>
      <c r="O5" s="1078"/>
      <c r="P5" s="1078"/>
      <c r="Q5" s="1078"/>
      <c r="R5" s="1078"/>
      <c r="S5" s="1078"/>
      <c r="T5" s="1078"/>
      <c r="U5" s="1078"/>
      <c r="V5" s="1078"/>
      <c r="W5" s="1078"/>
    </row>
    <row r="6" spans="1:23">
      <c r="A6" s="1421"/>
      <c r="B6" s="1422"/>
      <c r="C6" s="1084" t="s">
        <v>511</v>
      </c>
      <c r="D6" s="1084" t="s">
        <v>512</v>
      </c>
      <c r="E6" s="1084" t="s">
        <v>513</v>
      </c>
      <c r="F6" s="1084" t="s">
        <v>514</v>
      </c>
      <c r="G6" s="1084" t="s">
        <v>515</v>
      </c>
      <c r="H6" s="1084" t="s">
        <v>516</v>
      </c>
      <c r="I6" s="1085" t="s">
        <v>517</v>
      </c>
      <c r="J6" s="1084" t="s">
        <v>518</v>
      </c>
      <c r="K6" s="1085" t="s">
        <v>519</v>
      </c>
      <c r="L6" s="1078"/>
      <c r="M6" s="1078"/>
      <c r="N6" s="1078"/>
      <c r="O6" s="1078"/>
      <c r="P6" s="1078"/>
      <c r="Q6" s="1078"/>
      <c r="R6" s="1078"/>
      <c r="S6" s="1078"/>
      <c r="T6" s="1078"/>
      <c r="U6" s="1078"/>
      <c r="V6" s="1078"/>
      <c r="W6" s="1078"/>
    </row>
    <row r="7" spans="1:23">
      <c r="A7" s="1086" t="s">
        <v>520</v>
      </c>
      <c r="B7" s="1087"/>
      <c r="C7" s="1088">
        <v>204806</v>
      </c>
      <c r="D7" s="1088">
        <v>113978</v>
      </c>
      <c r="E7" s="1088">
        <v>90828</v>
      </c>
      <c r="F7" s="1088">
        <v>34153</v>
      </c>
      <c r="G7" s="1088">
        <v>56675</v>
      </c>
      <c r="H7" s="1088">
        <v>-6647</v>
      </c>
      <c r="I7" s="1088">
        <v>63322</v>
      </c>
      <c r="J7" s="1088">
        <v>43887</v>
      </c>
      <c r="K7" s="1089">
        <v>19435</v>
      </c>
      <c r="L7" s="1078"/>
      <c r="M7" s="1078"/>
      <c r="N7" s="1078"/>
      <c r="O7" s="1078"/>
      <c r="P7" s="1078"/>
      <c r="Q7" s="1078"/>
      <c r="R7" s="1078"/>
      <c r="S7" s="1078"/>
      <c r="T7" s="1078"/>
      <c r="U7" s="1078"/>
      <c r="V7" s="1078"/>
      <c r="W7" s="1078"/>
    </row>
    <row r="8" spans="1:23">
      <c r="A8" s="1086"/>
      <c r="B8" s="1078" t="s">
        <v>521</v>
      </c>
      <c r="C8" s="1090">
        <v>155493</v>
      </c>
      <c r="D8" s="1091">
        <v>87375</v>
      </c>
      <c r="E8" s="1091">
        <v>68118</v>
      </c>
      <c r="F8" s="1091">
        <v>27036</v>
      </c>
      <c r="G8" s="1091">
        <v>41082</v>
      </c>
      <c r="H8" s="1092">
        <v>-7562</v>
      </c>
      <c r="I8" s="1091">
        <v>48644</v>
      </c>
      <c r="J8" s="1092">
        <v>37684</v>
      </c>
      <c r="K8" s="1093">
        <v>10960</v>
      </c>
      <c r="L8" s="1078"/>
      <c r="M8" s="1078"/>
      <c r="N8" s="1078"/>
      <c r="O8" s="1078"/>
      <c r="P8" s="1078"/>
      <c r="Q8" s="1078"/>
      <c r="R8" s="1078"/>
      <c r="S8" s="1078"/>
      <c r="T8" s="1078"/>
      <c r="U8" s="1078"/>
      <c r="V8" s="1078"/>
      <c r="W8" s="1078"/>
    </row>
    <row r="9" spans="1:23">
      <c r="A9" s="1230"/>
      <c r="B9" s="1079" t="s">
        <v>522</v>
      </c>
      <c r="C9" s="1094">
        <v>10920</v>
      </c>
      <c r="D9" s="1092">
        <v>5646</v>
      </c>
      <c r="E9" s="1092">
        <v>5274</v>
      </c>
      <c r="F9" s="1092">
        <v>1731</v>
      </c>
      <c r="G9" s="1092">
        <v>3543</v>
      </c>
      <c r="H9" s="1092">
        <v>-137</v>
      </c>
      <c r="I9" s="1091">
        <v>3680</v>
      </c>
      <c r="J9" s="1092">
        <v>2187</v>
      </c>
      <c r="K9" s="1093">
        <v>1493</v>
      </c>
      <c r="L9" s="1078"/>
      <c r="M9" s="1078"/>
      <c r="N9" s="1078"/>
      <c r="O9" s="1078"/>
      <c r="P9" s="1078"/>
      <c r="Q9" s="1078"/>
      <c r="R9" s="1078"/>
      <c r="S9" s="1078"/>
      <c r="T9" s="1078"/>
      <c r="U9" s="1078"/>
      <c r="V9" s="1078"/>
      <c r="W9" s="1078"/>
    </row>
    <row r="10" spans="1:23">
      <c r="A10" s="1230"/>
      <c r="B10" s="1079" t="s">
        <v>523</v>
      </c>
      <c r="C10" s="1094">
        <v>38393</v>
      </c>
      <c r="D10" s="1092">
        <v>20957</v>
      </c>
      <c r="E10" s="1092">
        <v>17436</v>
      </c>
      <c r="F10" s="1092">
        <v>5386</v>
      </c>
      <c r="G10" s="1092">
        <v>12050</v>
      </c>
      <c r="H10" s="1092">
        <v>1052</v>
      </c>
      <c r="I10" s="1091">
        <v>10998</v>
      </c>
      <c r="J10" s="1092">
        <v>4016</v>
      </c>
      <c r="K10" s="1093">
        <v>6982</v>
      </c>
      <c r="L10" s="1078"/>
      <c r="M10" s="1078"/>
      <c r="N10" s="1078"/>
      <c r="O10" s="1078"/>
      <c r="P10" s="1078"/>
      <c r="Q10" s="1078"/>
      <c r="R10" s="1078"/>
      <c r="S10" s="1078"/>
      <c r="T10" s="1078"/>
      <c r="U10" s="1078"/>
      <c r="V10" s="1078"/>
      <c r="W10" s="1078"/>
    </row>
    <row r="11" spans="1:23">
      <c r="A11" s="1086" t="s">
        <v>524</v>
      </c>
      <c r="B11" s="1087"/>
      <c r="C11" s="1092">
        <v>16391</v>
      </c>
      <c r="D11" s="1092">
        <v>9341</v>
      </c>
      <c r="E11" s="1092">
        <v>7050</v>
      </c>
      <c r="F11" s="1092">
        <v>3016</v>
      </c>
      <c r="G11" s="1092">
        <v>4034</v>
      </c>
      <c r="H11" s="1092">
        <v>571</v>
      </c>
      <c r="I11" s="1091">
        <v>3463</v>
      </c>
      <c r="J11" s="1092">
        <v>2070</v>
      </c>
      <c r="K11" s="1093">
        <v>1393</v>
      </c>
      <c r="L11" s="1078"/>
      <c r="M11" s="1078"/>
      <c r="N11" s="1078"/>
      <c r="O11" s="1078"/>
      <c r="P11" s="1078"/>
      <c r="Q11" s="1078"/>
      <c r="R11" s="1078"/>
      <c r="S11" s="1078"/>
      <c r="T11" s="1078"/>
      <c r="U11" s="1078"/>
      <c r="V11" s="1078"/>
      <c r="W11" s="1078"/>
    </row>
    <row r="12" spans="1:23">
      <c r="A12" s="1086" t="s">
        <v>525</v>
      </c>
      <c r="B12" s="1087"/>
      <c r="C12" s="1091">
        <v>14527489</v>
      </c>
      <c r="D12" s="1091">
        <v>9354840</v>
      </c>
      <c r="E12" s="1091">
        <v>5172649</v>
      </c>
      <c r="F12" s="1091">
        <v>1769493</v>
      </c>
      <c r="G12" s="1091">
        <v>3403156</v>
      </c>
      <c r="H12" s="1092">
        <v>438017</v>
      </c>
      <c r="I12" s="1091">
        <v>2965139</v>
      </c>
      <c r="J12" s="1092">
        <v>2347311</v>
      </c>
      <c r="K12" s="1093">
        <v>617828</v>
      </c>
      <c r="L12" s="1078"/>
      <c r="M12" s="1078"/>
      <c r="N12" s="1078"/>
      <c r="O12" s="1078"/>
      <c r="P12" s="1078"/>
      <c r="Q12" s="1078"/>
      <c r="R12" s="1078"/>
      <c r="S12" s="1078"/>
      <c r="T12" s="1078"/>
      <c r="U12" s="1078"/>
      <c r="V12" s="1078"/>
      <c r="W12" s="1078"/>
    </row>
    <row r="13" spans="1:23">
      <c r="A13" s="1086"/>
      <c r="B13" s="1231" t="s">
        <v>526</v>
      </c>
      <c r="C13" s="1092">
        <v>1942208</v>
      </c>
      <c r="D13" s="1092">
        <v>1192977</v>
      </c>
      <c r="E13" s="1092">
        <v>749231</v>
      </c>
      <c r="F13" s="1092">
        <v>118527</v>
      </c>
      <c r="G13" s="1092">
        <v>630704</v>
      </c>
      <c r="H13" s="1095"/>
      <c r="I13" s="1091" t="s">
        <v>504</v>
      </c>
      <c r="J13" s="1092"/>
      <c r="K13" s="1093"/>
      <c r="L13" s="1078"/>
      <c r="M13" s="1078"/>
      <c r="N13" s="1078"/>
      <c r="O13" s="1078"/>
      <c r="P13" s="1078"/>
      <c r="Q13" s="1078"/>
      <c r="R13" s="1078"/>
      <c r="S13" s="1078"/>
      <c r="T13" s="1078"/>
      <c r="U13" s="1078"/>
      <c r="V13" s="1078"/>
      <c r="W13" s="1078"/>
    </row>
    <row r="14" spans="1:23">
      <c r="A14" s="1086"/>
      <c r="B14" s="1231" t="s">
        <v>527</v>
      </c>
      <c r="C14" s="1092">
        <v>118480</v>
      </c>
      <c r="D14" s="1092">
        <v>80164</v>
      </c>
      <c r="E14" s="1092">
        <v>38316</v>
      </c>
      <c r="F14" s="1092">
        <v>17473</v>
      </c>
      <c r="G14" s="1092">
        <v>20843</v>
      </c>
      <c r="H14" s="1095"/>
      <c r="I14" s="1091" t="s">
        <v>504</v>
      </c>
      <c r="J14" s="1092"/>
      <c r="K14" s="1093"/>
      <c r="L14" s="1078"/>
      <c r="M14" s="1078"/>
      <c r="N14" s="1078"/>
      <c r="O14" s="1078"/>
      <c r="P14" s="1078"/>
      <c r="Q14" s="1078"/>
      <c r="R14" s="1078"/>
      <c r="S14" s="1078"/>
      <c r="T14" s="1078"/>
      <c r="U14" s="1078"/>
      <c r="V14" s="1078"/>
      <c r="W14" s="1078"/>
    </row>
    <row r="15" spans="1:23">
      <c r="A15" s="1086"/>
      <c r="B15" s="1231" t="s">
        <v>528</v>
      </c>
      <c r="C15" s="1092">
        <v>274326</v>
      </c>
      <c r="D15" s="1092">
        <v>180279</v>
      </c>
      <c r="E15" s="1092">
        <v>94047</v>
      </c>
      <c r="F15" s="1092">
        <v>18503</v>
      </c>
      <c r="G15" s="1092">
        <v>75544</v>
      </c>
      <c r="H15" s="1095"/>
      <c r="I15" s="1091" t="s">
        <v>504</v>
      </c>
      <c r="J15" s="1092"/>
      <c r="K15" s="1093"/>
      <c r="L15" s="1078"/>
      <c r="M15" s="1078"/>
      <c r="N15" s="1078"/>
      <c r="O15" s="1078"/>
      <c r="P15" s="1078"/>
      <c r="Q15" s="1078"/>
      <c r="R15" s="1078"/>
      <c r="S15" s="1078"/>
      <c r="T15" s="1078"/>
      <c r="U15" s="1078"/>
      <c r="V15" s="1078"/>
      <c r="W15" s="1078"/>
    </row>
    <row r="16" spans="1:23">
      <c r="A16" s="1086"/>
      <c r="B16" s="1231" t="s">
        <v>529</v>
      </c>
      <c r="C16" s="1092">
        <v>1784588</v>
      </c>
      <c r="D16" s="1092">
        <v>1184084</v>
      </c>
      <c r="E16" s="1092">
        <v>600504</v>
      </c>
      <c r="F16" s="1092">
        <v>245056</v>
      </c>
      <c r="G16" s="1092">
        <v>355448</v>
      </c>
      <c r="H16" s="1095"/>
      <c r="I16" s="1091" t="s">
        <v>504</v>
      </c>
      <c r="J16" s="1092"/>
      <c r="K16" s="1093"/>
      <c r="L16" s="1078"/>
      <c r="M16" s="1078"/>
      <c r="N16" s="1078"/>
      <c r="O16" s="1078"/>
      <c r="P16" s="1078"/>
      <c r="Q16" s="1078"/>
      <c r="R16" s="1078"/>
      <c r="S16" s="1078"/>
      <c r="T16" s="1078"/>
      <c r="U16" s="1078"/>
      <c r="V16" s="1078"/>
      <c r="W16" s="1078"/>
    </row>
    <row r="17" spans="1:23">
      <c r="A17" s="1086"/>
      <c r="B17" s="1231" t="s">
        <v>530</v>
      </c>
      <c r="C17" s="1092">
        <v>144357</v>
      </c>
      <c r="D17" s="1092">
        <v>115567</v>
      </c>
      <c r="E17" s="1092">
        <v>28790</v>
      </c>
      <c r="F17" s="1092">
        <v>2883</v>
      </c>
      <c r="G17" s="1092">
        <v>25907</v>
      </c>
      <c r="H17" s="1095"/>
      <c r="I17" s="1091" t="s">
        <v>504</v>
      </c>
      <c r="J17" s="1092"/>
      <c r="K17" s="1093"/>
      <c r="L17" s="1078"/>
      <c r="M17" s="1078"/>
      <c r="N17" s="1078"/>
      <c r="O17" s="1078"/>
      <c r="P17" s="1078"/>
      <c r="Q17" s="1078"/>
      <c r="R17" s="1078"/>
      <c r="S17" s="1078"/>
      <c r="T17" s="1078"/>
      <c r="U17" s="1078"/>
      <c r="V17" s="1078"/>
      <c r="W17" s="1078"/>
    </row>
    <row r="18" spans="1:23">
      <c r="A18" s="1086"/>
      <c r="B18" s="1231" t="s">
        <v>531</v>
      </c>
      <c r="C18" s="1092">
        <v>298304</v>
      </c>
      <c r="D18" s="1092">
        <v>165431</v>
      </c>
      <c r="E18" s="1092">
        <v>132873</v>
      </c>
      <c r="F18" s="1092">
        <v>40999</v>
      </c>
      <c r="G18" s="1092">
        <v>91874</v>
      </c>
      <c r="H18" s="1095"/>
      <c r="I18" s="1091" t="s">
        <v>504</v>
      </c>
      <c r="J18" s="1092"/>
      <c r="K18" s="1093"/>
      <c r="L18" s="1078"/>
      <c r="M18" s="1078"/>
      <c r="N18" s="1078"/>
      <c r="O18" s="1078"/>
      <c r="P18" s="1078"/>
      <c r="Q18" s="1078"/>
      <c r="R18" s="1078"/>
      <c r="S18" s="1078"/>
      <c r="T18" s="1078"/>
      <c r="U18" s="1078"/>
      <c r="V18" s="1078"/>
      <c r="W18" s="1078"/>
    </row>
    <row r="19" spans="1:23">
      <c r="A19" s="1086"/>
      <c r="B19" s="1231" t="s">
        <v>532</v>
      </c>
      <c r="C19" s="1092">
        <v>2084064</v>
      </c>
      <c r="D19" s="1092">
        <v>1609405</v>
      </c>
      <c r="E19" s="1092">
        <v>474659</v>
      </c>
      <c r="F19" s="1092">
        <v>115375</v>
      </c>
      <c r="G19" s="1092">
        <v>359284</v>
      </c>
      <c r="H19" s="1095"/>
      <c r="I19" s="1091"/>
      <c r="J19" s="1092"/>
      <c r="K19" s="1093"/>
      <c r="L19" s="1078"/>
      <c r="M19" s="1078"/>
      <c r="N19" s="1078"/>
      <c r="O19" s="1078"/>
      <c r="P19" s="1078"/>
      <c r="Q19" s="1078"/>
      <c r="R19" s="1078"/>
      <c r="S19" s="1078"/>
      <c r="T19" s="1078"/>
      <c r="U19" s="1078"/>
      <c r="V19" s="1078"/>
      <c r="W19" s="1078"/>
    </row>
    <row r="20" spans="1:23">
      <c r="A20" s="1086"/>
      <c r="B20" s="1231" t="s">
        <v>533</v>
      </c>
      <c r="C20" s="1092">
        <v>766591</v>
      </c>
      <c r="D20" s="1092">
        <v>465675</v>
      </c>
      <c r="E20" s="1092">
        <v>300916</v>
      </c>
      <c r="F20" s="1092">
        <v>52449</v>
      </c>
      <c r="G20" s="1092">
        <v>248467</v>
      </c>
      <c r="H20" s="1095"/>
      <c r="I20" s="1091" t="s">
        <v>504</v>
      </c>
      <c r="J20" s="1092"/>
      <c r="K20" s="1093"/>
      <c r="L20" s="1078"/>
      <c r="M20" s="1078"/>
      <c r="N20" s="1078"/>
      <c r="O20" s="1078"/>
      <c r="P20" s="1078"/>
      <c r="Q20" s="1078"/>
      <c r="R20" s="1078"/>
      <c r="S20" s="1078"/>
      <c r="T20" s="1078"/>
      <c r="U20" s="1078"/>
      <c r="V20" s="1078"/>
      <c r="W20" s="1078"/>
    </row>
    <row r="21" spans="1:23">
      <c r="A21" s="1086"/>
      <c r="B21" s="1231" t="s">
        <v>534</v>
      </c>
      <c r="C21" s="1092">
        <v>2414309</v>
      </c>
      <c r="D21" s="1092">
        <v>1275214</v>
      </c>
      <c r="E21" s="1092">
        <v>1139095</v>
      </c>
      <c r="F21" s="1092">
        <v>316403</v>
      </c>
      <c r="G21" s="1092">
        <v>822692</v>
      </c>
      <c r="H21" s="1095"/>
      <c r="I21" s="1091"/>
      <c r="J21" s="1092"/>
      <c r="K21" s="1093"/>
      <c r="L21" s="1078"/>
      <c r="M21" s="1078"/>
      <c r="N21" s="1078"/>
      <c r="O21" s="1078"/>
      <c r="P21" s="1078"/>
      <c r="Q21" s="1078"/>
      <c r="R21" s="1078"/>
      <c r="S21" s="1078"/>
      <c r="T21" s="1078"/>
      <c r="U21" s="1078"/>
      <c r="V21" s="1078"/>
      <c r="W21" s="1078"/>
    </row>
    <row r="22" spans="1:23">
      <c r="A22" s="1086"/>
      <c r="B22" s="1231" t="s">
        <v>535</v>
      </c>
      <c r="C22" s="1092">
        <v>377107</v>
      </c>
      <c r="D22" s="1092">
        <v>294296</v>
      </c>
      <c r="E22" s="1092">
        <v>82811</v>
      </c>
      <c r="F22" s="1092">
        <v>72943</v>
      </c>
      <c r="G22" s="1092">
        <v>9868</v>
      </c>
      <c r="H22" s="1095"/>
      <c r="I22" s="1091"/>
      <c r="J22" s="1092"/>
      <c r="K22" s="1093"/>
      <c r="L22" s="1078"/>
      <c r="M22" s="1078"/>
      <c r="N22" s="1078"/>
      <c r="O22" s="1078"/>
      <c r="P22" s="1078"/>
      <c r="Q22" s="1078"/>
      <c r="R22" s="1078"/>
      <c r="S22" s="1078"/>
      <c r="T22" s="1078"/>
      <c r="U22" s="1078"/>
      <c r="V22" s="1078"/>
      <c r="W22" s="1078"/>
    </row>
    <row r="23" spans="1:23">
      <c r="A23" s="1086"/>
      <c r="B23" s="1231" t="s">
        <v>536</v>
      </c>
      <c r="C23" s="1092">
        <v>1383221</v>
      </c>
      <c r="D23" s="1092">
        <v>941346</v>
      </c>
      <c r="E23" s="1092">
        <v>441875</v>
      </c>
      <c r="F23" s="1092">
        <v>282547</v>
      </c>
      <c r="G23" s="1092">
        <v>159328</v>
      </c>
      <c r="H23" s="1095"/>
      <c r="I23" s="1091" t="s">
        <v>504</v>
      </c>
      <c r="J23" s="1092"/>
      <c r="K23" s="1093"/>
      <c r="L23" s="1078"/>
      <c r="M23" s="1078"/>
      <c r="N23" s="1078"/>
      <c r="O23" s="1078"/>
      <c r="P23" s="1078"/>
      <c r="Q23" s="1078"/>
      <c r="R23" s="1078"/>
      <c r="S23" s="1078"/>
      <c r="T23" s="1078"/>
      <c r="U23" s="1078"/>
      <c r="V23" s="1078"/>
      <c r="W23" s="1078"/>
    </row>
    <row r="24" spans="1:23">
      <c r="A24" s="1086"/>
      <c r="B24" s="1231" t="s">
        <v>537</v>
      </c>
      <c r="C24" s="1092">
        <v>745328</v>
      </c>
      <c r="D24" s="1092">
        <v>457508</v>
      </c>
      <c r="E24" s="1092">
        <v>287820</v>
      </c>
      <c r="F24" s="1092">
        <v>270249</v>
      </c>
      <c r="G24" s="1092">
        <v>17571</v>
      </c>
      <c r="H24" s="1095"/>
      <c r="I24" s="1091"/>
      <c r="J24" s="1092"/>
      <c r="K24" s="1093"/>
      <c r="L24" s="1078"/>
      <c r="M24" s="1078"/>
      <c r="N24" s="1078"/>
      <c r="O24" s="1078"/>
      <c r="P24" s="1078"/>
      <c r="Q24" s="1078"/>
      <c r="R24" s="1078"/>
      <c r="S24" s="1078"/>
      <c r="T24" s="1078"/>
      <c r="U24" s="1078"/>
      <c r="V24" s="1078"/>
      <c r="W24" s="1078"/>
    </row>
    <row r="25" spans="1:23">
      <c r="A25" s="1086"/>
      <c r="B25" s="1231" t="s">
        <v>538</v>
      </c>
      <c r="C25" s="1092">
        <v>1124620</v>
      </c>
      <c r="D25" s="1092">
        <v>746137</v>
      </c>
      <c r="E25" s="1092">
        <v>378483</v>
      </c>
      <c r="F25" s="1092">
        <v>112462</v>
      </c>
      <c r="G25" s="1092">
        <v>266021</v>
      </c>
      <c r="H25" s="1095"/>
      <c r="I25" s="1091" t="s">
        <v>504</v>
      </c>
      <c r="J25" s="1092"/>
      <c r="K25" s="1093"/>
      <c r="L25" s="1078"/>
      <c r="M25" s="1078"/>
      <c r="N25" s="1078"/>
      <c r="O25" s="1078"/>
      <c r="P25" s="1078"/>
      <c r="Q25" s="1078"/>
      <c r="R25" s="1078"/>
      <c r="S25" s="1078"/>
      <c r="T25" s="1078"/>
      <c r="U25" s="1078"/>
      <c r="V25" s="1078"/>
      <c r="W25" s="1078"/>
    </row>
    <row r="26" spans="1:23">
      <c r="A26" s="1086"/>
      <c r="B26" s="1231" t="s">
        <v>539</v>
      </c>
      <c r="C26" s="1092">
        <v>135500</v>
      </c>
      <c r="D26" s="1092">
        <v>72828</v>
      </c>
      <c r="E26" s="1092">
        <v>62672</v>
      </c>
      <c r="F26" s="1092">
        <v>15453</v>
      </c>
      <c r="G26" s="1092">
        <v>47219</v>
      </c>
      <c r="H26" s="1095"/>
      <c r="I26" s="1091"/>
      <c r="J26" s="1092"/>
      <c r="K26" s="1093"/>
      <c r="L26" s="1078"/>
      <c r="M26" s="1078"/>
      <c r="N26" s="1078"/>
      <c r="O26" s="1078"/>
      <c r="P26" s="1078"/>
      <c r="Q26" s="1078"/>
      <c r="R26" s="1078"/>
      <c r="S26" s="1078"/>
      <c r="T26" s="1078"/>
      <c r="U26" s="1078"/>
      <c r="V26" s="1078"/>
      <c r="W26" s="1078"/>
    </row>
    <row r="27" spans="1:23">
      <c r="A27" s="1086"/>
      <c r="B27" s="1231" t="s">
        <v>810</v>
      </c>
      <c r="C27" s="1092">
        <v>934486</v>
      </c>
      <c r="D27" s="1092">
        <v>573929</v>
      </c>
      <c r="E27" s="1092">
        <v>360557</v>
      </c>
      <c r="F27" s="1092">
        <v>88171</v>
      </c>
      <c r="G27" s="1092">
        <v>272386</v>
      </c>
      <c r="H27" s="1095"/>
      <c r="I27" s="1091" t="s">
        <v>504</v>
      </c>
      <c r="J27" s="1092"/>
      <c r="K27" s="1093"/>
      <c r="L27" s="1078"/>
      <c r="M27" s="1078"/>
      <c r="N27" s="1078"/>
      <c r="O27" s="1078"/>
      <c r="P27" s="1078"/>
      <c r="Q27" s="1078"/>
      <c r="R27" s="1078"/>
      <c r="S27" s="1078"/>
      <c r="T27" s="1078"/>
      <c r="U27" s="1078"/>
      <c r="V27" s="1078"/>
      <c r="W27" s="1078"/>
    </row>
    <row r="28" spans="1:23">
      <c r="A28" s="1086" t="s">
        <v>540</v>
      </c>
      <c r="B28" s="1087"/>
      <c r="C28" s="1091">
        <v>1842537</v>
      </c>
      <c r="D28" s="1091">
        <v>1151867</v>
      </c>
      <c r="E28" s="1091">
        <v>690670</v>
      </c>
      <c r="F28" s="1091">
        <v>332830</v>
      </c>
      <c r="G28" s="1091">
        <v>357840</v>
      </c>
      <c r="H28" s="1092">
        <v>41294</v>
      </c>
      <c r="I28" s="1091">
        <v>316546</v>
      </c>
      <c r="J28" s="1092">
        <v>118480</v>
      </c>
      <c r="K28" s="1096">
        <v>198066</v>
      </c>
      <c r="L28" s="1078"/>
      <c r="M28" s="1078"/>
      <c r="N28" s="1078"/>
      <c r="O28" s="1078"/>
      <c r="P28" s="1078"/>
      <c r="Q28" s="1078"/>
      <c r="R28" s="1078"/>
      <c r="S28" s="1078"/>
      <c r="T28" s="1078"/>
      <c r="U28" s="1078"/>
      <c r="V28" s="1078"/>
      <c r="W28" s="1078"/>
    </row>
    <row r="29" spans="1:23">
      <c r="A29" s="1086"/>
      <c r="B29" s="1087" t="s">
        <v>541</v>
      </c>
      <c r="C29" s="1092">
        <v>1115840</v>
      </c>
      <c r="D29" s="1092">
        <v>843590</v>
      </c>
      <c r="E29" s="1092">
        <v>272250</v>
      </c>
      <c r="F29" s="1092">
        <v>212530</v>
      </c>
      <c r="G29" s="1092">
        <v>59720</v>
      </c>
      <c r="H29" s="1095"/>
      <c r="I29" s="1091" t="s">
        <v>504</v>
      </c>
      <c r="J29" s="1092"/>
      <c r="K29" s="1093"/>
      <c r="L29" s="1078"/>
      <c r="M29" s="1078"/>
      <c r="N29" s="1078"/>
      <c r="O29" s="1078"/>
      <c r="P29" s="1078"/>
      <c r="Q29" s="1078"/>
      <c r="R29" s="1078"/>
      <c r="S29" s="1078"/>
      <c r="T29" s="1078"/>
      <c r="U29" s="1078"/>
      <c r="V29" s="1078"/>
      <c r="W29" s="1078"/>
    </row>
    <row r="30" spans="1:23">
      <c r="A30" s="1086"/>
      <c r="B30" s="1087" t="s">
        <v>542</v>
      </c>
      <c r="C30" s="1092">
        <v>726697</v>
      </c>
      <c r="D30" s="1092">
        <v>308277</v>
      </c>
      <c r="E30" s="1092">
        <v>418420</v>
      </c>
      <c r="F30" s="1092">
        <v>120300</v>
      </c>
      <c r="G30" s="1092">
        <v>298120</v>
      </c>
      <c r="H30" s="1095"/>
      <c r="I30" s="1091"/>
      <c r="J30" s="1092"/>
      <c r="K30" s="1093"/>
      <c r="L30" s="1078"/>
      <c r="M30" s="1078"/>
      <c r="N30" s="1078"/>
      <c r="O30" s="1078"/>
      <c r="P30" s="1078"/>
      <c r="Q30" s="1078"/>
      <c r="R30" s="1078"/>
      <c r="S30" s="1078"/>
      <c r="T30" s="1078"/>
      <c r="U30" s="1078"/>
      <c r="V30" s="1078"/>
      <c r="W30" s="1078"/>
    </row>
    <row r="31" spans="1:23">
      <c r="A31" s="1086" t="s">
        <v>543</v>
      </c>
      <c r="B31" s="1087"/>
      <c r="C31" s="1092">
        <v>1890041</v>
      </c>
      <c r="D31" s="1092">
        <v>1064597</v>
      </c>
      <c r="E31" s="1092">
        <v>825444</v>
      </c>
      <c r="F31" s="1092">
        <v>79391</v>
      </c>
      <c r="G31" s="1092">
        <v>746053</v>
      </c>
      <c r="H31" s="1092">
        <v>45027</v>
      </c>
      <c r="I31" s="1091">
        <v>701026</v>
      </c>
      <c r="J31" s="1092">
        <v>586838</v>
      </c>
      <c r="K31" s="1096">
        <v>114188</v>
      </c>
      <c r="L31" s="1078"/>
      <c r="M31" s="1078"/>
      <c r="N31" s="1078"/>
      <c r="O31" s="1078"/>
      <c r="P31" s="1078"/>
      <c r="Q31" s="1078"/>
      <c r="R31" s="1078"/>
      <c r="S31" s="1078"/>
      <c r="T31" s="1078"/>
      <c r="U31" s="1078"/>
      <c r="V31" s="1078"/>
      <c r="W31" s="1078"/>
    </row>
    <row r="32" spans="1:23">
      <c r="A32" s="1086" t="s">
        <v>544</v>
      </c>
      <c r="B32" s="1087"/>
      <c r="C32" s="1091">
        <v>3742550</v>
      </c>
      <c r="D32" s="1091">
        <v>1487671</v>
      </c>
      <c r="E32" s="1091">
        <v>2254879</v>
      </c>
      <c r="F32" s="1091">
        <v>259464</v>
      </c>
      <c r="G32" s="1091">
        <v>1995415</v>
      </c>
      <c r="H32" s="1092">
        <v>184750</v>
      </c>
      <c r="I32" s="1091">
        <v>1810665</v>
      </c>
      <c r="J32" s="1092">
        <v>1429036</v>
      </c>
      <c r="K32" s="1093">
        <v>381629</v>
      </c>
      <c r="L32" s="1078"/>
      <c r="M32" s="1078"/>
      <c r="N32" s="1078"/>
      <c r="O32" s="1078"/>
      <c r="P32" s="1078"/>
      <c r="Q32" s="1078"/>
      <c r="R32" s="1078"/>
      <c r="S32" s="1078"/>
      <c r="T32" s="1078"/>
      <c r="U32" s="1078"/>
      <c r="V32" s="1078"/>
      <c r="W32" s="1078"/>
    </row>
    <row r="33" spans="1:23">
      <c r="A33" s="1086"/>
      <c r="B33" s="1087" t="s">
        <v>545</v>
      </c>
      <c r="C33" s="1092">
        <v>1509232</v>
      </c>
      <c r="D33" s="1092">
        <v>478345</v>
      </c>
      <c r="E33" s="1092">
        <v>1030886</v>
      </c>
      <c r="F33" s="1092">
        <v>110279</v>
      </c>
      <c r="G33" s="1092">
        <v>920607</v>
      </c>
      <c r="H33" s="1095"/>
      <c r="I33" s="1091"/>
      <c r="J33" s="1092"/>
      <c r="K33" s="1093"/>
      <c r="L33" s="1078"/>
      <c r="M33" s="1078"/>
      <c r="N33" s="1078"/>
      <c r="O33" s="1078"/>
      <c r="P33" s="1078"/>
      <c r="Q33" s="1078"/>
      <c r="R33" s="1078"/>
      <c r="S33" s="1078"/>
      <c r="T33" s="1078"/>
      <c r="U33" s="1078"/>
      <c r="V33" s="1078"/>
      <c r="W33" s="1078"/>
    </row>
    <row r="34" spans="1:23">
      <c r="A34" s="1086"/>
      <c r="B34" s="1087" t="s">
        <v>546</v>
      </c>
      <c r="C34" s="1092">
        <v>2233318</v>
      </c>
      <c r="D34" s="1092">
        <v>1009325</v>
      </c>
      <c r="E34" s="1092">
        <v>1223993</v>
      </c>
      <c r="F34" s="1092">
        <v>149185</v>
      </c>
      <c r="G34" s="1092">
        <v>1074808</v>
      </c>
      <c r="H34" s="1095"/>
      <c r="I34" s="1091"/>
      <c r="J34" s="1092"/>
      <c r="K34" s="1093"/>
      <c r="L34" s="1078"/>
      <c r="M34" s="1078"/>
      <c r="N34" s="1078"/>
      <c r="O34" s="1078"/>
      <c r="P34" s="1078"/>
      <c r="Q34" s="1078"/>
      <c r="R34" s="1078"/>
      <c r="S34" s="1078"/>
      <c r="T34" s="1078"/>
      <c r="U34" s="1078"/>
      <c r="V34" s="1078"/>
      <c r="W34" s="1078"/>
    </row>
    <row r="35" spans="1:23">
      <c r="A35" s="1086" t="s">
        <v>547</v>
      </c>
      <c r="B35" s="1087"/>
      <c r="C35" s="1092">
        <v>1929510</v>
      </c>
      <c r="D35" s="1092">
        <v>840330</v>
      </c>
      <c r="E35" s="1092">
        <v>1089180</v>
      </c>
      <c r="F35" s="1092">
        <v>305810</v>
      </c>
      <c r="G35" s="1092">
        <v>783370</v>
      </c>
      <c r="H35" s="1092">
        <v>64563</v>
      </c>
      <c r="I35" s="1091">
        <v>718808</v>
      </c>
      <c r="J35" s="1092">
        <v>665579</v>
      </c>
      <c r="K35" s="1093">
        <v>53229</v>
      </c>
      <c r="L35" s="1078"/>
      <c r="M35" s="1078"/>
      <c r="N35" s="1078"/>
      <c r="O35" s="1078"/>
      <c r="P35" s="1078"/>
      <c r="Q35" s="1078"/>
      <c r="R35" s="1078"/>
      <c r="S35" s="1078"/>
      <c r="T35" s="1078"/>
      <c r="U35" s="1078"/>
      <c r="V35" s="1078"/>
      <c r="W35" s="1078"/>
    </row>
    <row r="36" spans="1:23">
      <c r="A36" s="1086" t="s">
        <v>548</v>
      </c>
      <c r="B36" s="1087"/>
      <c r="C36" s="1092">
        <v>1327327</v>
      </c>
      <c r="D36" s="1092">
        <v>772074</v>
      </c>
      <c r="E36" s="1092">
        <v>555253</v>
      </c>
      <c r="F36" s="1092">
        <v>80652</v>
      </c>
      <c r="G36" s="1092">
        <v>474601</v>
      </c>
      <c r="H36" s="1092">
        <v>34747</v>
      </c>
      <c r="I36" s="1091">
        <v>439854</v>
      </c>
      <c r="J36" s="1092">
        <v>206204</v>
      </c>
      <c r="K36" s="1093">
        <v>233650</v>
      </c>
      <c r="L36" s="1078"/>
      <c r="M36" s="1078"/>
      <c r="N36" s="1078"/>
      <c r="O36" s="1078"/>
      <c r="P36" s="1078"/>
      <c r="Q36" s="1078"/>
      <c r="R36" s="1078"/>
      <c r="S36" s="1078"/>
      <c r="T36" s="1078"/>
      <c r="U36" s="1078"/>
      <c r="V36" s="1078"/>
      <c r="W36" s="1078"/>
    </row>
    <row r="37" spans="1:23">
      <c r="A37" s="1086" t="s">
        <v>549</v>
      </c>
      <c r="B37" s="1087"/>
      <c r="C37" s="1092">
        <v>1119781</v>
      </c>
      <c r="D37" s="1092">
        <v>536195</v>
      </c>
      <c r="E37" s="1092">
        <v>583586</v>
      </c>
      <c r="F37" s="1092">
        <v>182669</v>
      </c>
      <c r="G37" s="1092">
        <v>400917</v>
      </c>
      <c r="H37" s="1092">
        <v>34121</v>
      </c>
      <c r="I37" s="1091">
        <v>366796</v>
      </c>
      <c r="J37" s="1092">
        <v>205683</v>
      </c>
      <c r="K37" s="1093">
        <v>161113</v>
      </c>
      <c r="L37" s="1078"/>
      <c r="M37" s="1078"/>
      <c r="N37" s="1078"/>
      <c r="O37" s="1078"/>
      <c r="P37" s="1078"/>
      <c r="Q37" s="1078"/>
      <c r="R37" s="1078"/>
      <c r="S37" s="1078"/>
      <c r="T37" s="1078"/>
      <c r="U37" s="1078"/>
      <c r="V37" s="1078"/>
      <c r="W37" s="1078"/>
    </row>
    <row r="38" spans="1:23">
      <c r="A38" s="1086"/>
      <c r="B38" s="1087" t="s">
        <v>550</v>
      </c>
      <c r="C38" s="1092">
        <v>703646</v>
      </c>
      <c r="D38" s="1092">
        <v>350178</v>
      </c>
      <c r="E38" s="1092">
        <v>353468</v>
      </c>
      <c r="F38" s="1092">
        <v>152540</v>
      </c>
      <c r="G38" s="1092">
        <v>200928</v>
      </c>
      <c r="H38" s="1092"/>
      <c r="I38" s="1091"/>
      <c r="J38" s="1092"/>
      <c r="K38" s="1093"/>
      <c r="L38" s="1078"/>
      <c r="M38" s="1078"/>
      <c r="N38" s="1078"/>
      <c r="O38" s="1078"/>
      <c r="P38" s="1078"/>
      <c r="Q38" s="1078"/>
      <c r="R38" s="1078"/>
      <c r="S38" s="1078"/>
      <c r="T38" s="1078"/>
      <c r="U38" s="1078"/>
      <c r="V38" s="1078"/>
      <c r="W38" s="1078"/>
    </row>
    <row r="39" spans="1:23">
      <c r="A39" s="1086"/>
      <c r="B39" s="1087" t="s">
        <v>551</v>
      </c>
      <c r="C39" s="1092">
        <v>416135</v>
      </c>
      <c r="D39" s="1092">
        <v>186017</v>
      </c>
      <c r="E39" s="1092">
        <v>230118</v>
      </c>
      <c r="F39" s="1092">
        <v>30129</v>
      </c>
      <c r="G39" s="1092">
        <v>199989</v>
      </c>
      <c r="H39" s="1092"/>
      <c r="I39" s="1091"/>
      <c r="J39" s="1092"/>
      <c r="K39" s="1093"/>
      <c r="L39" s="1078"/>
      <c r="M39" s="1078"/>
      <c r="N39" s="1078"/>
      <c r="O39" s="1078"/>
      <c r="P39" s="1078"/>
      <c r="Q39" s="1078"/>
      <c r="R39" s="1078"/>
      <c r="S39" s="1078"/>
      <c r="T39" s="1078"/>
      <c r="U39" s="1078"/>
      <c r="V39" s="1078"/>
      <c r="W39" s="1078"/>
    </row>
    <row r="40" spans="1:23">
      <c r="A40" s="1086" t="s">
        <v>552</v>
      </c>
      <c r="B40" s="1087"/>
      <c r="C40" s="1091">
        <v>1071565</v>
      </c>
      <c r="D40" s="1091">
        <v>360791</v>
      </c>
      <c r="E40" s="1091">
        <v>710774</v>
      </c>
      <c r="F40" s="1091">
        <v>71091</v>
      </c>
      <c r="G40" s="1091">
        <v>639683</v>
      </c>
      <c r="H40" s="1092">
        <v>11664</v>
      </c>
      <c r="I40" s="1091">
        <v>628019</v>
      </c>
      <c r="J40" s="1092">
        <v>309618</v>
      </c>
      <c r="K40" s="1093">
        <v>318401</v>
      </c>
      <c r="L40" s="1078"/>
      <c r="M40" s="1078"/>
      <c r="N40" s="1078"/>
      <c r="O40" s="1078"/>
      <c r="P40" s="1078"/>
      <c r="Q40" s="1078"/>
      <c r="R40" s="1078"/>
      <c r="S40" s="1078"/>
      <c r="T40" s="1078"/>
      <c r="U40" s="1078"/>
      <c r="V40" s="1078"/>
      <c r="W40" s="1078"/>
    </row>
    <row r="41" spans="1:23">
      <c r="A41" s="1086" t="s">
        <v>785</v>
      </c>
      <c r="B41" s="1087"/>
      <c r="C41" s="1092">
        <v>3578721</v>
      </c>
      <c r="D41" s="1092">
        <v>631725</v>
      </c>
      <c r="E41" s="1092">
        <v>2946996</v>
      </c>
      <c r="F41" s="1092">
        <v>1179452</v>
      </c>
      <c r="G41" s="1092">
        <v>1767544</v>
      </c>
      <c r="H41" s="1092">
        <v>105653</v>
      </c>
      <c r="I41" s="1091">
        <v>1661891</v>
      </c>
      <c r="J41" s="1092">
        <v>170689</v>
      </c>
      <c r="K41" s="1093">
        <v>1491202</v>
      </c>
      <c r="L41" s="1078"/>
      <c r="M41" s="1078"/>
      <c r="N41" s="1078"/>
      <c r="O41" s="1078"/>
      <c r="P41" s="1078"/>
      <c r="Q41" s="1078"/>
      <c r="R41" s="1078"/>
      <c r="S41" s="1078"/>
      <c r="T41" s="1078"/>
      <c r="U41" s="1078"/>
      <c r="V41" s="1078"/>
      <c r="W41" s="1078"/>
    </row>
    <row r="42" spans="1:23">
      <c r="A42" s="1086"/>
      <c r="B42" s="1087" t="s">
        <v>553</v>
      </c>
      <c r="C42" s="1092">
        <v>3049666</v>
      </c>
      <c r="D42" s="1092">
        <v>462438</v>
      </c>
      <c r="E42" s="1092">
        <v>2587228</v>
      </c>
      <c r="F42" s="1092">
        <v>1058759</v>
      </c>
      <c r="G42" s="1092">
        <v>1528469</v>
      </c>
      <c r="H42" s="1092"/>
      <c r="I42" s="1091"/>
      <c r="J42" s="1092"/>
      <c r="K42" s="1093"/>
      <c r="L42" s="1078"/>
      <c r="M42" s="1078"/>
      <c r="N42" s="1078"/>
      <c r="O42" s="1078"/>
      <c r="P42" s="1078"/>
      <c r="Q42" s="1078"/>
      <c r="R42" s="1078"/>
      <c r="S42" s="1078"/>
      <c r="T42" s="1078"/>
      <c r="U42" s="1078"/>
      <c r="V42" s="1078"/>
      <c r="W42" s="1078"/>
    </row>
    <row r="43" spans="1:23">
      <c r="A43" s="1086"/>
      <c r="B43" s="1087" t="s">
        <v>554</v>
      </c>
      <c r="C43" s="1092">
        <v>529055</v>
      </c>
      <c r="D43" s="1092">
        <v>169287</v>
      </c>
      <c r="E43" s="1092">
        <v>359768</v>
      </c>
      <c r="F43" s="1092">
        <v>120693</v>
      </c>
      <c r="G43" s="1092">
        <v>239075</v>
      </c>
      <c r="H43" s="1092"/>
      <c r="I43" s="1091"/>
      <c r="J43" s="1092"/>
      <c r="K43" s="1093"/>
      <c r="L43" s="1078"/>
      <c r="M43" s="1078"/>
      <c r="N43" s="1078"/>
      <c r="O43" s="1078"/>
      <c r="P43" s="1078"/>
      <c r="Q43" s="1078"/>
      <c r="R43" s="1078"/>
      <c r="S43" s="1078"/>
      <c r="T43" s="1078"/>
      <c r="U43" s="1078"/>
      <c r="V43" s="1078"/>
      <c r="W43" s="1078"/>
    </row>
    <row r="44" spans="1:23">
      <c r="A44" s="1423" t="s">
        <v>555</v>
      </c>
      <c r="B44" s="1424"/>
      <c r="C44" s="1092">
        <v>1827563</v>
      </c>
      <c r="D44" s="1092">
        <v>567147</v>
      </c>
      <c r="E44" s="1092">
        <v>1260416</v>
      </c>
      <c r="F44" s="1092">
        <v>147962</v>
      </c>
      <c r="G44" s="1092">
        <v>1112454</v>
      </c>
      <c r="H44" s="1092">
        <v>75805</v>
      </c>
      <c r="I44" s="1091">
        <v>1036649</v>
      </c>
      <c r="J44" s="1092">
        <v>961984</v>
      </c>
      <c r="K44" s="1093">
        <v>74665</v>
      </c>
      <c r="L44" s="1078"/>
      <c r="M44" s="1078"/>
      <c r="N44" s="1078"/>
      <c r="O44" s="1078"/>
      <c r="P44" s="1078"/>
      <c r="Q44" s="1078"/>
      <c r="R44" s="1078"/>
      <c r="S44" s="1078"/>
      <c r="T44" s="1078"/>
      <c r="U44" s="1078"/>
      <c r="V44" s="1078"/>
      <c r="W44" s="1078"/>
    </row>
    <row r="45" spans="1:23">
      <c r="A45" s="1086" t="s">
        <v>556</v>
      </c>
      <c r="B45" s="1231"/>
      <c r="C45" s="1092">
        <v>830094</v>
      </c>
      <c r="D45" s="1092">
        <v>202430</v>
      </c>
      <c r="E45" s="1092">
        <v>627664</v>
      </c>
      <c r="F45" s="1092">
        <v>170259</v>
      </c>
      <c r="G45" s="1092">
        <v>457405</v>
      </c>
      <c r="H45" s="1092">
        <v>342</v>
      </c>
      <c r="I45" s="1092">
        <v>457063</v>
      </c>
      <c r="J45" s="1091">
        <v>457063</v>
      </c>
      <c r="K45" s="1093">
        <v>0</v>
      </c>
      <c r="L45" s="1078"/>
      <c r="M45" s="1078"/>
      <c r="N45" s="1078"/>
      <c r="O45" s="1078"/>
      <c r="P45" s="1078"/>
      <c r="Q45" s="1078"/>
      <c r="R45" s="1078"/>
      <c r="S45" s="1078"/>
      <c r="T45" s="1078"/>
      <c r="U45" s="1078"/>
      <c r="V45" s="1078"/>
      <c r="W45" s="1078"/>
    </row>
    <row r="46" spans="1:23">
      <c r="A46" s="1086" t="s">
        <v>557</v>
      </c>
      <c r="B46" s="1087"/>
      <c r="C46" s="1092">
        <v>1042137</v>
      </c>
      <c r="D46" s="1092">
        <v>194812</v>
      </c>
      <c r="E46" s="1092">
        <v>847325</v>
      </c>
      <c r="F46" s="1092">
        <v>183132</v>
      </c>
      <c r="G46" s="1092">
        <v>664193</v>
      </c>
      <c r="H46" s="1092">
        <v>25481</v>
      </c>
      <c r="I46" s="1091">
        <v>638712</v>
      </c>
      <c r="J46" s="1092">
        <v>463895</v>
      </c>
      <c r="K46" s="1093">
        <v>174817</v>
      </c>
      <c r="L46" s="1078"/>
      <c r="M46" s="1078"/>
      <c r="N46" s="1078"/>
      <c r="O46" s="1078"/>
      <c r="P46" s="1078"/>
      <c r="Q46" s="1078"/>
      <c r="R46" s="1078"/>
      <c r="S46" s="1078"/>
      <c r="T46" s="1078"/>
      <c r="U46" s="1078"/>
      <c r="V46" s="1078"/>
      <c r="W46" s="1078"/>
    </row>
    <row r="47" spans="1:23">
      <c r="A47" s="1086" t="s">
        <v>558</v>
      </c>
      <c r="B47" s="1087"/>
      <c r="C47" s="1092">
        <v>2667228</v>
      </c>
      <c r="D47" s="1092">
        <v>907647</v>
      </c>
      <c r="E47" s="1092">
        <v>1759581</v>
      </c>
      <c r="F47" s="1092">
        <v>200759</v>
      </c>
      <c r="G47" s="1092">
        <v>1558822</v>
      </c>
      <c r="H47" s="1092">
        <v>8320</v>
      </c>
      <c r="I47" s="1091">
        <v>1550502</v>
      </c>
      <c r="J47" s="1092">
        <v>1277130</v>
      </c>
      <c r="K47" s="1093">
        <v>273372</v>
      </c>
      <c r="L47" s="1078"/>
      <c r="M47" s="1078"/>
      <c r="N47" s="1078"/>
      <c r="O47" s="1078"/>
      <c r="P47" s="1078"/>
      <c r="Q47" s="1078"/>
      <c r="R47" s="1078"/>
      <c r="S47" s="1078"/>
      <c r="T47" s="1078"/>
      <c r="U47" s="1078"/>
      <c r="V47" s="1078"/>
      <c r="W47" s="1078"/>
    </row>
    <row r="48" spans="1:23">
      <c r="A48" s="1086" t="s">
        <v>559</v>
      </c>
      <c r="B48" s="1087"/>
      <c r="C48" s="1092">
        <v>1737720</v>
      </c>
      <c r="D48" s="1092">
        <v>722493</v>
      </c>
      <c r="E48" s="1092">
        <v>1015227</v>
      </c>
      <c r="F48" s="1092">
        <v>203201</v>
      </c>
      <c r="G48" s="1092">
        <v>812026</v>
      </c>
      <c r="H48" s="1092">
        <v>67374</v>
      </c>
      <c r="I48" s="1091">
        <v>744652</v>
      </c>
      <c r="J48" s="1092">
        <v>509084</v>
      </c>
      <c r="K48" s="1093">
        <v>235568</v>
      </c>
      <c r="L48" s="1078"/>
      <c r="M48" s="1078"/>
      <c r="N48" s="1078"/>
      <c r="O48" s="1078"/>
      <c r="P48" s="1078"/>
      <c r="Q48" s="1078"/>
      <c r="R48" s="1078"/>
      <c r="S48" s="1078"/>
      <c r="T48" s="1078"/>
      <c r="U48" s="1078"/>
      <c r="V48" s="1078"/>
      <c r="W48" s="1078"/>
    </row>
    <row r="49" spans="1:23">
      <c r="A49" s="1097" t="s">
        <v>560</v>
      </c>
      <c r="B49" s="1098"/>
      <c r="C49" s="1099">
        <v>39355460</v>
      </c>
      <c r="D49" s="1100">
        <v>18917938</v>
      </c>
      <c r="E49" s="1100">
        <v>20437522</v>
      </c>
      <c r="F49" s="1100">
        <v>5203334</v>
      </c>
      <c r="G49" s="1100">
        <v>15234188</v>
      </c>
      <c r="H49" s="1100">
        <v>1131082</v>
      </c>
      <c r="I49" s="1100">
        <v>14103106</v>
      </c>
      <c r="J49" s="1100">
        <v>9754551</v>
      </c>
      <c r="K49" s="1101">
        <v>4348555</v>
      </c>
      <c r="L49" s="1078"/>
      <c r="M49" s="1078"/>
      <c r="N49" s="1078"/>
      <c r="O49" s="1078"/>
      <c r="P49" s="1078"/>
      <c r="Q49" s="1078"/>
      <c r="R49" s="1078"/>
      <c r="S49" s="1078"/>
      <c r="T49" s="1078"/>
      <c r="U49" s="1078"/>
      <c r="V49" s="1078"/>
      <c r="W49" s="1078"/>
    </row>
    <row r="50" spans="1:23">
      <c r="A50" s="1086" t="s">
        <v>561</v>
      </c>
      <c r="B50" s="1087"/>
      <c r="C50" s="1092">
        <v>277747</v>
      </c>
      <c r="D50" s="1091">
        <v>0</v>
      </c>
      <c r="E50" s="1091">
        <v>277747</v>
      </c>
      <c r="F50" s="1091">
        <v>0</v>
      </c>
      <c r="G50" s="1091">
        <v>277747</v>
      </c>
      <c r="H50" s="1092">
        <v>277747</v>
      </c>
      <c r="I50" s="1091">
        <v>0</v>
      </c>
      <c r="J50" s="1091">
        <v>0</v>
      </c>
      <c r="K50" s="1093">
        <v>0</v>
      </c>
      <c r="L50" s="1078"/>
      <c r="M50" s="1078"/>
      <c r="N50" s="1078"/>
      <c r="O50" s="1078"/>
      <c r="P50" s="1078"/>
      <c r="Q50" s="1078"/>
      <c r="R50" s="1078"/>
      <c r="S50" s="1078"/>
      <c r="T50" s="1078"/>
      <c r="U50" s="1078"/>
      <c r="V50" s="1078"/>
      <c r="W50" s="1078"/>
    </row>
    <row r="51" spans="1:23">
      <c r="A51" s="1086" t="s">
        <v>811</v>
      </c>
      <c r="B51" s="1087"/>
      <c r="C51" s="1091">
        <v>100505</v>
      </c>
      <c r="D51" s="1091">
        <v>0</v>
      </c>
      <c r="E51" s="1091">
        <v>100505</v>
      </c>
      <c r="F51" s="1091">
        <v>0</v>
      </c>
      <c r="G51" s="1091">
        <v>100505</v>
      </c>
      <c r="H51" s="1092">
        <v>100505</v>
      </c>
      <c r="I51" s="1091">
        <v>0</v>
      </c>
      <c r="J51" s="1091">
        <v>0</v>
      </c>
      <c r="K51" s="1093">
        <v>0</v>
      </c>
      <c r="L51" s="1078"/>
      <c r="M51" s="1078"/>
      <c r="N51" s="1078"/>
      <c r="O51" s="1078"/>
      <c r="P51" s="1078"/>
      <c r="Q51" s="1078"/>
      <c r="R51" s="1078"/>
      <c r="S51" s="1078"/>
      <c r="T51" s="1078"/>
      <c r="U51" s="1078"/>
      <c r="V51" s="1078"/>
      <c r="W51" s="1078"/>
    </row>
    <row r="52" spans="1:23">
      <c r="A52" s="1097" t="s">
        <v>562</v>
      </c>
      <c r="B52" s="1098"/>
      <c r="C52" s="1100">
        <v>39532702</v>
      </c>
      <c r="D52" s="1100">
        <v>18917938</v>
      </c>
      <c r="E52" s="1100">
        <v>20614764</v>
      </c>
      <c r="F52" s="1100">
        <v>5203334</v>
      </c>
      <c r="G52" s="1100">
        <v>15411430</v>
      </c>
      <c r="H52" s="1102">
        <v>1308324</v>
      </c>
      <c r="I52" s="1100">
        <v>14103106</v>
      </c>
      <c r="J52" s="1100">
        <v>9754551</v>
      </c>
      <c r="K52" s="1101">
        <v>4348555</v>
      </c>
      <c r="L52" s="1078"/>
      <c r="M52" s="1078"/>
      <c r="N52" s="1078"/>
      <c r="O52" s="1078"/>
      <c r="P52" s="1078"/>
      <c r="Q52" s="1078"/>
      <c r="R52" s="1078"/>
      <c r="S52" s="1078"/>
      <c r="T52" s="1078"/>
      <c r="U52" s="1078"/>
      <c r="V52" s="1078"/>
      <c r="W52" s="1078"/>
    </row>
    <row r="53" spans="1:23">
      <c r="A53" s="1412" t="s">
        <v>563</v>
      </c>
      <c r="B53" s="1229" t="s">
        <v>564</v>
      </c>
      <c r="C53" s="1091">
        <v>36750312</v>
      </c>
      <c r="D53" s="1091">
        <v>18226717</v>
      </c>
      <c r="E53" s="1091">
        <v>18523595</v>
      </c>
      <c r="F53" s="1091">
        <v>4755952</v>
      </c>
      <c r="G53" s="1091">
        <v>13767643</v>
      </c>
      <c r="H53" s="1091">
        <v>1117098</v>
      </c>
      <c r="I53" s="1091">
        <v>12650545</v>
      </c>
      <c r="J53" s="1091">
        <v>8301990</v>
      </c>
      <c r="K53" s="1103">
        <v>4348555</v>
      </c>
      <c r="L53" s="1078"/>
      <c r="M53" s="1078"/>
      <c r="N53" s="1078"/>
      <c r="O53" s="1078"/>
      <c r="P53" s="1078"/>
      <c r="Q53" s="1078"/>
      <c r="R53" s="1078"/>
      <c r="S53" s="1078"/>
      <c r="T53" s="1078"/>
      <c r="U53" s="1078"/>
      <c r="V53" s="1078"/>
      <c r="W53" s="1078"/>
    </row>
    <row r="54" spans="1:23">
      <c r="A54" s="1413"/>
      <c r="B54" s="1087" t="s">
        <v>565</v>
      </c>
      <c r="C54" s="1091">
        <v>1966190</v>
      </c>
      <c r="D54" s="1091">
        <v>507076</v>
      </c>
      <c r="E54" s="1091">
        <v>1459114</v>
      </c>
      <c r="F54" s="1091">
        <v>365474</v>
      </c>
      <c r="G54" s="1091">
        <v>1093640</v>
      </c>
      <c r="H54" s="1091">
        <v>1348</v>
      </c>
      <c r="I54" s="1091">
        <v>1092292</v>
      </c>
      <c r="J54" s="1091">
        <v>1092292</v>
      </c>
      <c r="K54" s="1093">
        <v>0</v>
      </c>
      <c r="L54" s="1078"/>
      <c r="M54" s="1078"/>
      <c r="N54" s="1078"/>
      <c r="O54" s="1078"/>
      <c r="P54" s="1078"/>
      <c r="Q54" s="1078"/>
      <c r="R54" s="1078"/>
      <c r="S54" s="1078"/>
      <c r="T54" s="1078"/>
      <c r="U54" s="1078"/>
      <c r="V54" s="1078"/>
      <c r="W54" s="1078"/>
    </row>
    <row r="55" spans="1:23">
      <c r="A55" s="1414"/>
      <c r="B55" s="1232" t="s">
        <v>566</v>
      </c>
      <c r="C55" s="1104">
        <v>638958</v>
      </c>
      <c r="D55" s="1104">
        <v>184145</v>
      </c>
      <c r="E55" s="1104">
        <v>454813</v>
      </c>
      <c r="F55" s="1104">
        <v>81908</v>
      </c>
      <c r="G55" s="1104">
        <v>372905</v>
      </c>
      <c r="H55" s="1105">
        <v>12636</v>
      </c>
      <c r="I55" s="1104">
        <v>360269</v>
      </c>
      <c r="J55" s="1091">
        <v>360269</v>
      </c>
      <c r="K55" s="1093">
        <v>0</v>
      </c>
      <c r="L55" s="1078"/>
      <c r="M55" s="1078"/>
      <c r="N55" s="1078"/>
      <c r="O55" s="1078"/>
      <c r="P55" s="1078"/>
      <c r="Q55" s="1078"/>
      <c r="R55" s="1078"/>
      <c r="S55" s="1078"/>
      <c r="T55" s="1078"/>
      <c r="U55" s="1078"/>
      <c r="V55" s="1078"/>
      <c r="W55" s="1078"/>
    </row>
    <row r="56" spans="1:23">
      <c r="A56" s="1097" t="s">
        <v>567</v>
      </c>
      <c r="B56" s="1098"/>
      <c r="C56" s="1100">
        <v>39355460</v>
      </c>
      <c r="D56" s="1100">
        <v>18917938</v>
      </c>
      <c r="E56" s="1100">
        <v>20437522</v>
      </c>
      <c r="F56" s="1100">
        <v>5203334</v>
      </c>
      <c r="G56" s="1100">
        <v>15234188</v>
      </c>
      <c r="H56" s="1100">
        <v>1131082</v>
      </c>
      <c r="I56" s="1100">
        <v>14103106</v>
      </c>
      <c r="J56" s="1100">
        <v>9754551</v>
      </c>
      <c r="K56" s="1101">
        <v>4348555</v>
      </c>
      <c r="L56" s="1078"/>
      <c r="M56" s="1078"/>
      <c r="N56" s="1078"/>
      <c r="O56" s="1078"/>
      <c r="P56" s="1078"/>
      <c r="Q56" s="1078"/>
      <c r="R56" s="1078"/>
      <c r="S56" s="1078"/>
      <c r="T56" s="1078"/>
      <c r="U56" s="1078"/>
      <c r="V56" s="1078"/>
      <c r="W56" s="1078"/>
    </row>
    <row r="57" spans="1:23">
      <c r="A57" s="1078"/>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row>
  </sheetData>
  <mergeCells count="6">
    <mergeCell ref="A53:A55"/>
    <mergeCell ref="A3:B3"/>
    <mergeCell ref="A4:B4"/>
    <mergeCell ref="A5:B5"/>
    <mergeCell ref="A6:B6"/>
    <mergeCell ref="A44:B44"/>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CC303"/>
  <sheetViews>
    <sheetView workbookViewId="0">
      <pane xSplit="8" ySplit="8" topLeftCell="AO51" activePane="bottomRight" state="frozen"/>
      <selection pane="topRight" activeCell="I1" sqref="I1"/>
      <selection pane="bottomLeft" activeCell="A9" sqref="A9"/>
      <selection pane="bottomRight" activeCell="AO61" sqref="AO61"/>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580</v>
      </c>
      <c r="C1" s="801"/>
      <c r="D1" s="801"/>
      <c r="E1" s="801"/>
      <c r="F1" s="801"/>
      <c r="G1" s="803"/>
      <c r="H1" s="801"/>
      <c r="I1" s="801"/>
      <c r="J1" s="804"/>
      <c r="K1" s="801"/>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H23要素所得!D53</f>
        <v>17527596</v>
      </c>
      <c r="K9" s="835">
        <f>H23要素所得!D54</f>
        <v>515831</v>
      </c>
      <c r="L9" s="835">
        <f>H23要素所得!D55</f>
        <v>167132</v>
      </c>
      <c r="M9" s="835">
        <f>H23要素所得!D50-H23要素所得!D51</f>
        <v>0</v>
      </c>
      <c r="N9" s="834">
        <f>'3統合勘定'!C15</f>
        <v>12737802</v>
      </c>
      <c r="O9" s="835">
        <f>'3統合勘定'!C16</f>
        <v>2990001</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'3統合勘定'!C18</f>
        <v>68547</v>
      </c>
      <c r="AQ9" s="843">
        <f>'3統合勘定'!C17</f>
        <v>4674041</v>
      </c>
      <c r="AR9" s="838"/>
      <c r="AS9" s="837"/>
      <c r="AT9" s="844" t="s">
        <v>95</v>
      </c>
      <c r="AU9" s="837"/>
      <c r="AV9" s="837"/>
      <c r="AW9" s="1017">
        <f>'3統合勘定'!C24</f>
        <v>244791</v>
      </c>
      <c r="AX9" s="845"/>
      <c r="AY9" s="1008">
        <f>'3統合勘定'!C20+'3統合勘定'!C22+'3統合勘定'!C23</f>
        <v>16329123</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H23要素所得!C53</f>
        <v>35461881</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H23要素所得!C54</f>
        <v>2042010</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H23要素所得!C55</f>
        <v>636680</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H23要素所得!C50-H23要素所得!C51</f>
        <v>145913</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'4所得支出勘定'!C120</f>
        <v>310386</v>
      </c>
      <c r="AN14" s="863">
        <f>'4所得支出勘定'!C152</f>
        <v>12427416</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'4所得支出勘定'!C87</f>
        <v>2990001</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H23要素所得!J53</f>
        <v>8083859</v>
      </c>
      <c r="K16" s="879">
        <f>H23要素所得!J54</f>
        <v>1147716</v>
      </c>
      <c r="L16" s="879">
        <f>H23要素所得!J55</f>
        <v>374155</v>
      </c>
      <c r="M16" s="879">
        <f>H23要素所得!J50-H23要素所得!J51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913761</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H23要素所得!F53</f>
        <v>4706959</v>
      </c>
      <c r="K17" s="882">
        <f>H23要素所得!F54</f>
        <v>377565</v>
      </c>
      <c r="L17" s="879">
        <f>H23要素所得!F55</f>
        <v>84620</v>
      </c>
      <c r="M17" s="879">
        <f>H23要素所得!F50-H23要素所得!F51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'5資本調達勘定'!C8*-1</f>
        <v>-2486620</v>
      </c>
      <c r="AS17" s="882">
        <f>'5資本調達勘定'!C23*-1</f>
        <v>-71060</v>
      </c>
      <c r="AT17" s="882">
        <f>'5資本調達勘定'!C36*-1</f>
        <v>-377565</v>
      </c>
      <c r="AU17" s="882">
        <f>'5資本調達勘定'!C66*-1</f>
        <v>-84620</v>
      </c>
      <c r="AV17" s="882">
        <f>'5資本調達勘定'!C51*-1</f>
        <v>-2149279</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H23要素所得!H53</f>
        <v>1169438</v>
      </c>
      <c r="K18" s="882">
        <f>H23要素所得!H54</f>
        <v>898</v>
      </c>
      <c r="L18" s="882">
        <f>H23要素所得!H55</f>
        <v>10773</v>
      </c>
      <c r="M18" s="882">
        <f>H23要素所得!H50-H23要素所得!H51</f>
        <v>145913</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H23要素所得!K53</f>
        <v>3974029</v>
      </c>
      <c r="K19" s="873">
        <f>H23要素所得!K54</f>
        <v>0</v>
      </c>
      <c r="L19" s="873">
        <f>H23要素所得!K55</f>
        <v>0</v>
      </c>
      <c r="M19" s="873">
        <f>H23要素所得!K50-H23要素所得!K51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'4所得支出勘定'!C7</f>
        <v>863849</v>
      </c>
      <c r="V20" s="897">
        <f>'4所得支出勘定'!C35</f>
        <v>1221950</v>
      </c>
      <c r="W20" s="897">
        <f>'4所得支出勘定'!C78</f>
        <v>114738</v>
      </c>
      <c r="X20" s="897">
        <f>'4所得支出勘定'!C113</f>
        <v>1579</v>
      </c>
      <c r="Y20" s="898">
        <f>'4所得支出勘定'!C139</f>
        <v>46107</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'3統合勘定'!C43</f>
        <v>468424</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'4所得支出勘定'!C17</f>
        <v>1935869</v>
      </c>
      <c r="T21" s="907">
        <f>'4所得支出勘定'!C18</f>
        <v>542690</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'4所得支出勘定'!C53</f>
        <v>294836</v>
      </c>
      <c r="T22" s="912">
        <f>'4所得支出勘定'!C54</f>
        <v>1189011</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'4所得支出勘定'!C90-'4所得支出勘定'!C91</f>
        <v>638310</v>
      </c>
      <c r="S23" s="911"/>
      <c r="T23" s="912">
        <f>'4所得支出勘定'!C92</f>
        <v>102075</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'4所得支出勘定'!C123</f>
        <v>14150</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'4所得支出勘定'!C158</f>
        <v>10519491</v>
      </c>
      <c r="Q25" s="873"/>
      <c r="R25" s="873"/>
      <c r="S25" s="875">
        <f>'4所得支出勘定'!C155</f>
        <v>1743324</v>
      </c>
      <c r="T25" s="918">
        <f>'4所得支出勘定'!C163</f>
        <v>868721</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'4所得支出勘定'!C11</f>
        <v>548165</v>
      </c>
      <c r="AF26" s="882">
        <f>'4所得支出勘定'!C43</f>
        <v>55973</v>
      </c>
      <c r="AG26" s="882"/>
      <c r="AH26" s="882"/>
      <c r="AI26" s="882">
        <f>'4所得支出勘定'!C143</f>
        <v>989692</v>
      </c>
      <c r="AJ26" s="849"/>
      <c r="AK26" s="845"/>
      <c r="AL26" s="845"/>
      <c r="AM26" s="845"/>
      <c r="AN26" s="845"/>
      <c r="AO26" s="849"/>
      <c r="AP26" s="849"/>
      <c r="AQ26" s="851"/>
      <c r="AR26" s="845"/>
      <c r="AS26" s="845"/>
      <c r="AT26" s="845"/>
      <c r="AU26" s="845"/>
      <c r="AV26" s="845"/>
      <c r="AW26" s="854"/>
      <c r="AX26" s="845"/>
      <c r="AY26" s="884">
        <f>SUM(Z31:Z35)-SUM(AE26:AI26)</f>
        <v>-862437</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'4所得支出勘定'!C144</f>
        <v>2641641</v>
      </c>
      <c r="AJ27" s="849"/>
      <c r="AK27" s="845"/>
      <c r="AL27" s="845"/>
      <c r="AM27" s="845"/>
      <c r="AN27" s="845"/>
      <c r="AO27" s="849"/>
      <c r="AP27" s="849"/>
      <c r="AQ27" s="851"/>
      <c r="AR27" s="845"/>
      <c r="AS27" s="845"/>
      <c r="AT27" s="845"/>
      <c r="AU27" s="845"/>
      <c r="AV27" s="845"/>
      <c r="AW27" s="854"/>
      <c r="AX27" s="845"/>
      <c r="AY27" s="884">
        <f>SUM(AA31:AA35)-SUM(AE27:AI27)</f>
        <v>-1675046</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'4所得支出勘定'!C12</f>
        <v>24786</v>
      </c>
      <c r="AF28" s="879">
        <f>'4所得支出勘定'!C44</f>
        <v>445506</v>
      </c>
      <c r="AG28" s="882">
        <f>'4所得支出勘定'!C81</f>
        <v>684830</v>
      </c>
      <c r="AH28" s="882">
        <f>'4所得支出勘定'!C116</f>
        <v>34796</v>
      </c>
      <c r="AI28" s="882"/>
      <c r="AJ28" s="922" t="s">
        <v>138</v>
      </c>
      <c r="AK28" s="845"/>
      <c r="AL28" s="845"/>
      <c r="AM28" s="845"/>
      <c r="AN28" s="845"/>
      <c r="AO28" s="849"/>
      <c r="AP28" s="849"/>
      <c r="AQ28" s="851"/>
      <c r="AR28" s="845"/>
      <c r="AS28" s="845"/>
      <c r="AT28" s="850" t="s">
        <v>138</v>
      </c>
      <c r="AU28" s="845"/>
      <c r="AV28" s="845"/>
      <c r="AW28" s="854"/>
      <c r="AX28" s="845"/>
      <c r="AY28" s="884">
        <f>SUM(AB31:AB35)-SUM(AE28:AI28)</f>
        <v>2311193</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'4所得支出勘定'!C50</f>
        <v>-137626</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'4所得支出勘定'!C13</f>
        <v>82976</v>
      </c>
      <c r="AF30" s="873">
        <f>'4所得支出勘定'!C47</f>
        <v>235125</v>
      </c>
      <c r="AG30" s="873">
        <f>'4所得支出勘定'!C85</f>
        <v>374815</v>
      </c>
      <c r="AH30" s="873">
        <f>'4所得支出勘定'!C119</f>
        <v>2553</v>
      </c>
      <c r="AI30" s="873">
        <f>'4所得支出勘定'!C150</f>
        <v>398359</v>
      </c>
      <c r="AJ30" s="867"/>
      <c r="AK30" s="868"/>
      <c r="AL30" s="868"/>
      <c r="AM30" s="868"/>
      <c r="AN30" s="868"/>
      <c r="AO30" s="867"/>
      <c r="AP30" s="867"/>
      <c r="AQ30" s="871"/>
      <c r="AR30" s="868"/>
      <c r="AS30" s="868"/>
      <c r="AT30" s="868"/>
      <c r="AU30" s="868"/>
      <c r="AV30" s="868"/>
      <c r="AW30" s="876"/>
      <c r="AX30" s="845"/>
      <c r="AY30" s="892">
        <f>SUM(AD31:AD35)-SUM(AE30:AI30)</f>
        <v>2036187</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1614710</v>
      </c>
      <c r="V31" s="882"/>
      <c r="W31" s="882"/>
      <c r="X31" s="882"/>
      <c r="Y31" s="911"/>
      <c r="Z31" s="882"/>
      <c r="AA31" s="882">
        <f>'4所得支出勘定'!C23</f>
        <v>24786</v>
      </c>
      <c r="AB31" s="882"/>
      <c r="AC31" s="882"/>
      <c r="AD31" s="882">
        <f>'4所得支出勘定'!C24</f>
        <v>171123</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261897</v>
      </c>
      <c r="W32" s="882"/>
      <c r="X32" s="882"/>
      <c r="Y32" s="931" t="s">
        <v>138</v>
      </c>
      <c r="Z32" s="882"/>
      <c r="AA32" s="882">
        <f>'4所得支出勘定'!C60</f>
        <v>289857</v>
      </c>
      <c r="AB32" s="882"/>
      <c r="AC32" s="882"/>
      <c r="AD32" s="882">
        <f>'4所得支出勘定'!C66</f>
        <v>243924</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625647</v>
      </c>
      <c r="X33" s="882"/>
      <c r="Y33" s="911"/>
      <c r="Z33" s="882">
        <f>'4所得支出勘定'!C97</f>
        <v>731393</v>
      </c>
      <c r="AA33" s="882">
        <f>'4所得支出勘定'!C98</f>
        <v>649802</v>
      </c>
      <c r="AB33" s="882"/>
      <c r="AC33" s="882"/>
      <c r="AD33" s="882">
        <f>'4所得支出勘定'!C102</f>
        <v>2095654</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12571</v>
      </c>
      <c r="Y34" s="911"/>
      <c r="Z34" s="882"/>
      <c r="AA34" s="882">
        <f>'4所得支出勘定'!C128</f>
        <v>2150</v>
      </c>
      <c r="AB34" s="882"/>
      <c r="AC34" s="882"/>
      <c r="AD34" s="882">
        <f>'4所得支出勘定'!C129</f>
        <v>298802</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13085429</v>
      </c>
      <c r="Z35" s="873"/>
      <c r="AA35" s="873"/>
      <c r="AB35" s="873">
        <f>'4所得支出勘定'!C171</f>
        <v>3501111</v>
      </c>
      <c r="AC35" s="873">
        <f>'4所得支出勘定'!C178</f>
        <v>-137626</v>
      </c>
      <c r="AD35" s="873">
        <f>'4所得支出勘定'!C176</f>
        <v>320512</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1154692</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196700</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3042851</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276174</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12739734</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'5資本調達勘定'!C85</f>
        <v>92396</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'5資本調達勘定'!C9</f>
        <v>57302</v>
      </c>
      <c r="AS42" s="882"/>
      <c r="AT42" s="882"/>
      <c r="AU42" s="882"/>
      <c r="AV42" s="882">
        <f>'5資本調達勘定'!C52</f>
        <v>11245</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'5資本調達勘定'!C7</f>
        <v>2174504</v>
      </c>
      <c r="AS43" s="873">
        <f>'5資本調達勘定'!C22</f>
        <v>27531</v>
      </c>
      <c r="AT43" s="873">
        <f>'5資本調達勘定'!C35</f>
        <v>513985</v>
      </c>
      <c r="AU43" s="873">
        <f>'5資本調達勘定'!C65</f>
        <v>63948</v>
      </c>
      <c r="AV43" s="873">
        <f>'5資本調達勘定'!C50</f>
        <v>1894073</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'5資本調達勘定'!C12</f>
        <v>1154692</v>
      </c>
      <c r="AK44" s="863"/>
      <c r="AL44" s="863"/>
      <c r="AM44" s="863"/>
      <c r="AN44" s="906"/>
      <c r="AO44" s="862">
        <f>'5資本調達勘定'!C13</f>
        <v>83123</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'5資本調達勘定'!C26</f>
        <v>196699</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'5資本調達勘定'!C40</f>
        <v>52851</v>
      </c>
      <c r="AM46" s="882"/>
      <c r="AN46" s="911"/>
      <c r="AO46" s="878">
        <f>'5資本調達勘定'!C41</f>
        <v>57722</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'5資本調達勘定'!C69</f>
        <v>-34212</v>
      </c>
      <c r="AN47" s="911"/>
      <c r="AO47" s="953">
        <f>'5資本調達勘定'!C70</f>
        <v>636</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'5資本調達勘定'!C55</f>
        <v>312318</v>
      </c>
      <c r="AO48" s="954">
        <f>'5資本調達勘定'!C56</f>
        <v>-49085</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'3統合勘定'!C21</f>
        <v>16968378</v>
      </c>
      <c r="J51" s="968"/>
      <c r="K51" s="969"/>
      <c r="L51" s="969"/>
      <c r="M51" s="970"/>
      <c r="N51" s="969"/>
      <c r="O51" s="969"/>
      <c r="P51" s="968"/>
      <c r="Q51" s="969"/>
      <c r="R51" s="971">
        <f>'3統合勘定'!C90</f>
        <v>688712</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'5資本調達勘定'!C10</f>
        <v>1492629</v>
      </c>
      <c r="AS51" s="971">
        <f>'5資本調達勘定'!C24</f>
        <v>240228</v>
      </c>
      <c r="AT51" s="971">
        <f>'5資本調達勘定'!C89</f>
        <v>-25846</v>
      </c>
      <c r="AU51" s="971">
        <f>'5資本調達勘定'!C67</f>
        <v>-12904</v>
      </c>
      <c r="AV51" s="971">
        <f>'5資本調達勘定'!C53</f>
        <v>507194</v>
      </c>
      <c r="AW51" s="972">
        <f>'5資本調達勘定'!C86*-1</f>
        <v>-244791</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55254864</v>
      </c>
      <c r="J53" s="976">
        <f>SUM(I10:AY10)</f>
        <v>35461881</v>
      </c>
      <c r="K53" s="976">
        <f>SUM(I11:AY11)</f>
        <v>2042010</v>
      </c>
      <c r="L53" s="976">
        <f>SUM(I12:AY12)</f>
        <v>636680</v>
      </c>
      <c r="M53" s="976">
        <f>SUM(I13:AY13)</f>
        <v>145913</v>
      </c>
      <c r="N53" s="976">
        <f>SUM(I14:AY14)</f>
        <v>12737802</v>
      </c>
      <c r="O53" s="976">
        <f>SUM(I15:AW15)</f>
        <v>2990001</v>
      </c>
      <c r="P53" s="976">
        <f>SUM(I16:AY16)</f>
        <v>10519491</v>
      </c>
      <c r="Q53" s="976">
        <f>SUM(I17:AY17)</f>
        <v>0</v>
      </c>
      <c r="R53" s="976">
        <f>SUM(I18:AY18)</f>
        <v>1327022</v>
      </c>
      <c r="S53" s="976">
        <f>SUM(I19:AY19)</f>
        <v>3974029</v>
      </c>
      <c r="T53" s="976">
        <f>SUM(I20:AY20)</f>
        <v>2716647</v>
      </c>
      <c r="U53" s="976">
        <f>SUM(I21:AY21)</f>
        <v>2478559</v>
      </c>
      <c r="V53" s="976">
        <f>SUM(I22:AY22)</f>
        <v>1483847</v>
      </c>
      <c r="W53" s="976">
        <f>SUM(I23:AY23)</f>
        <v>740385</v>
      </c>
      <c r="X53" s="976">
        <f>SUM(I24:AY24)</f>
        <v>14150</v>
      </c>
      <c r="Y53" s="976">
        <f>SUM(I25:AY25)</f>
        <v>13131536</v>
      </c>
      <c r="Z53" s="976">
        <f>SUM(I26:AY26)</f>
        <v>731393</v>
      </c>
      <c r="AA53" s="976">
        <f>SUM(I27:AY27)</f>
        <v>966595</v>
      </c>
      <c r="AB53" s="976">
        <f>SUM(I28:AY28)</f>
        <v>3501111</v>
      </c>
      <c r="AC53" s="976">
        <f>SUM(I29:AY29)</f>
        <v>-137626</v>
      </c>
      <c r="AD53" s="976">
        <f>SUM(I30:AY30)</f>
        <v>3130015</v>
      </c>
      <c r="AE53" s="976">
        <f>SUM(I31:AY31)</f>
        <v>1810619</v>
      </c>
      <c r="AF53" s="976">
        <f>SUM(I32:AY32)</f>
        <v>795678</v>
      </c>
      <c r="AG53" s="976">
        <f>SUM(I33:AY33)</f>
        <v>4102496</v>
      </c>
      <c r="AH53" s="976">
        <f>SUM(I34:AY34)</f>
        <v>313523</v>
      </c>
      <c r="AI53" s="976">
        <f>SUM(I35:AY35)</f>
        <v>16769426</v>
      </c>
      <c r="AJ53" s="976">
        <f>SUM(I36:AY36)</f>
        <v>1154692</v>
      </c>
      <c r="AK53" s="976">
        <f>SUM(I37:AY37)</f>
        <v>196700</v>
      </c>
      <c r="AL53" s="976">
        <f>SUM(I38:AY38)</f>
        <v>3042851</v>
      </c>
      <c r="AM53" s="976">
        <f>SUM(I39:AY39)</f>
        <v>276174</v>
      </c>
      <c r="AN53" s="977">
        <f>SUM(I40:AY40)</f>
        <v>12739734</v>
      </c>
      <c r="AO53" s="976">
        <f>SUM(I41:AY41)</f>
        <v>92396</v>
      </c>
      <c r="AP53" s="976">
        <f>SUM(I42:AY42)</f>
        <v>68547</v>
      </c>
      <c r="AQ53" s="976">
        <f>SUM(I43:AY43)</f>
        <v>4674041</v>
      </c>
      <c r="AR53" s="976">
        <f>SUM(I44:AY44)</f>
        <v>1237815</v>
      </c>
      <c r="AS53" s="976">
        <f>SUM(I45:AY45)</f>
        <v>196699</v>
      </c>
      <c r="AT53" s="976">
        <f>SUM(I46:AY46)</f>
        <v>110573</v>
      </c>
      <c r="AU53" s="976">
        <f>SUM(I47:AY47)</f>
        <v>-33576</v>
      </c>
      <c r="AV53" s="976">
        <f>SUM(I48:AY48)</f>
        <v>263233</v>
      </c>
      <c r="AW53" s="976">
        <f>SUM(I49:AY49)</f>
        <v>0</v>
      </c>
      <c r="AX53" s="929">
        <f>SUM(AX9:CF9)</f>
        <v>16329123</v>
      </c>
      <c r="AY53" s="976">
        <f>SUM(I51:AY51)</f>
        <v>19613600</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55254862</v>
      </c>
      <c r="J55" s="976">
        <f t="shared" ref="J55:AY55" si="0">SUM(J9:J51)</f>
        <v>35461881</v>
      </c>
      <c r="K55" s="976">
        <f t="shared" si="0"/>
        <v>2042010</v>
      </c>
      <c r="L55" s="976">
        <f t="shared" si="0"/>
        <v>636680</v>
      </c>
      <c r="M55" s="976">
        <f t="shared" si="0"/>
        <v>145913</v>
      </c>
      <c r="N55" s="976">
        <f t="shared" si="0"/>
        <v>12737802</v>
      </c>
      <c r="O55" s="976">
        <f t="shared" si="0"/>
        <v>2990001</v>
      </c>
      <c r="P55" s="976">
        <f t="shared" si="0"/>
        <v>10519491</v>
      </c>
      <c r="Q55" s="976">
        <f t="shared" si="0"/>
        <v>0</v>
      </c>
      <c r="R55" s="976">
        <f t="shared" si="0"/>
        <v>1327022</v>
      </c>
      <c r="S55" s="976">
        <f t="shared" si="0"/>
        <v>3974029</v>
      </c>
      <c r="T55" s="976">
        <f t="shared" si="0"/>
        <v>2716647</v>
      </c>
      <c r="U55" s="976">
        <f t="shared" si="0"/>
        <v>2478559</v>
      </c>
      <c r="V55" s="976">
        <f t="shared" si="0"/>
        <v>1483847</v>
      </c>
      <c r="W55" s="976">
        <f t="shared" si="0"/>
        <v>740385</v>
      </c>
      <c r="X55" s="976">
        <f t="shared" si="0"/>
        <v>14150</v>
      </c>
      <c r="Y55" s="976">
        <f t="shared" si="0"/>
        <v>13131536</v>
      </c>
      <c r="Z55" s="976">
        <f t="shared" si="0"/>
        <v>731393</v>
      </c>
      <c r="AA55" s="976">
        <f t="shared" si="0"/>
        <v>966595</v>
      </c>
      <c r="AB55" s="976">
        <f t="shared" si="0"/>
        <v>3501111</v>
      </c>
      <c r="AC55" s="976">
        <f t="shared" si="0"/>
        <v>-137626</v>
      </c>
      <c r="AD55" s="976">
        <f t="shared" si="0"/>
        <v>3130015</v>
      </c>
      <c r="AE55" s="976">
        <f t="shared" si="0"/>
        <v>1810619</v>
      </c>
      <c r="AF55" s="976">
        <f t="shared" si="0"/>
        <v>795678</v>
      </c>
      <c r="AG55" s="976">
        <f t="shared" si="0"/>
        <v>4102496</v>
      </c>
      <c r="AH55" s="976">
        <f t="shared" si="0"/>
        <v>313523</v>
      </c>
      <c r="AI55" s="976">
        <f t="shared" si="0"/>
        <v>16769426</v>
      </c>
      <c r="AJ55" s="976">
        <f t="shared" si="0"/>
        <v>1154692</v>
      </c>
      <c r="AK55" s="976">
        <f t="shared" si="0"/>
        <v>196699</v>
      </c>
      <c r="AL55" s="976">
        <f t="shared" si="0"/>
        <v>3042852</v>
      </c>
      <c r="AM55" s="976">
        <f t="shared" si="0"/>
        <v>276174</v>
      </c>
      <c r="AN55" s="976">
        <f t="shared" si="0"/>
        <v>12739734</v>
      </c>
      <c r="AO55" s="976">
        <f t="shared" si="0"/>
        <v>92396</v>
      </c>
      <c r="AP55" s="976">
        <f t="shared" si="0"/>
        <v>68547</v>
      </c>
      <c r="AQ55" s="976">
        <f t="shared" si="0"/>
        <v>4674041</v>
      </c>
      <c r="AR55" s="976">
        <f t="shared" si="0"/>
        <v>1237815</v>
      </c>
      <c r="AS55" s="976">
        <f t="shared" si="0"/>
        <v>196699</v>
      </c>
      <c r="AT55" s="976">
        <f t="shared" si="0"/>
        <v>110574</v>
      </c>
      <c r="AU55" s="976">
        <f t="shared" si="0"/>
        <v>-33576</v>
      </c>
      <c r="AV55" s="976">
        <f t="shared" si="0"/>
        <v>263233</v>
      </c>
      <c r="AW55" s="976">
        <f t="shared" si="0"/>
        <v>0</v>
      </c>
      <c r="AX55" s="929">
        <f t="shared" si="0"/>
        <v>0</v>
      </c>
      <c r="AY55" s="976">
        <f t="shared" si="0"/>
        <v>19613601</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79">
        <f>I53-I55</f>
        <v>2</v>
      </c>
      <c r="J57" s="976">
        <f t="shared" ref="J57:AY57" si="1">J53-J55</f>
        <v>0</v>
      </c>
      <c r="K57" s="976">
        <f t="shared" si="1"/>
        <v>0</v>
      </c>
      <c r="L57" s="976">
        <f t="shared" si="1"/>
        <v>0</v>
      </c>
      <c r="M57" s="976">
        <f t="shared" si="1"/>
        <v>0</v>
      </c>
      <c r="N57" s="976">
        <f t="shared" si="1"/>
        <v>0</v>
      </c>
      <c r="O57" s="976">
        <f t="shared" si="1"/>
        <v>0</v>
      </c>
      <c r="P57" s="976">
        <f t="shared" si="1"/>
        <v>0</v>
      </c>
      <c r="Q57" s="976">
        <f t="shared" si="1"/>
        <v>0</v>
      </c>
      <c r="R57" s="976">
        <f t="shared" si="1"/>
        <v>0</v>
      </c>
      <c r="S57" s="976">
        <f t="shared" si="1"/>
        <v>0</v>
      </c>
      <c r="T57" s="979">
        <f t="shared" si="1"/>
        <v>0</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6">
        <f t="shared" si="1"/>
        <v>1</v>
      </c>
      <c r="AL57" s="976">
        <f t="shared" si="1"/>
        <v>-1</v>
      </c>
      <c r="AM57" s="976">
        <f t="shared" si="1"/>
        <v>0</v>
      </c>
      <c r="AN57" s="979">
        <f t="shared" si="1"/>
        <v>0</v>
      </c>
      <c r="AO57" s="976">
        <f t="shared" si="1"/>
        <v>0</v>
      </c>
      <c r="AP57" s="976">
        <f t="shared" si="1"/>
        <v>0</v>
      </c>
      <c r="AQ57" s="976">
        <f t="shared" si="1"/>
        <v>0</v>
      </c>
      <c r="AR57" s="976">
        <f t="shared" si="1"/>
        <v>0</v>
      </c>
      <c r="AS57" s="976">
        <f t="shared" si="1"/>
        <v>0</v>
      </c>
      <c r="AT57" s="979">
        <f t="shared" si="1"/>
        <v>-1</v>
      </c>
      <c r="AU57" s="976">
        <f t="shared" si="1"/>
        <v>0</v>
      </c>
      <c r="AV57" s="976">
        <f t="shared" si="1"/>
        <v>0</v>
      </c>
      <c r="AW57" s="997">
        <f t="shared" si="1"/>
        <v>0</v>
      </c>
      <c r="AX57" s="929">
        <f t="shared" si="1"/>
        <v>16329123</v>
      </c>
      <c r="AY57" s="979">
        <f t="shared" si="1"/>
        <v>-1</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801"/>
      <c r="B68" s="801"/>
      <c r="C68" s="801"/>
      <c r="D68" s="801"/>
      <c r="E68" s="801"/>
      <c r="F68" s="801"/>
      <c r="G68" s="803"/>
      <c r="H68" s="801"/>
      <c r="I68" s="801"/>
      <c r="J68" s="801"/>
      <c r="K68" s="996"/>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1"/>
      <c r="AO68" s="801"/>
      <c r="AP68" s="801"/>
      <c r="AQ68" s="801"/>
      <c r="AR68" s="801"/>
      <c r="AS68" s="801"/>
      <c r="AT68" s="801"/>
      <c r="AU68" s="801"/>
      <c r="AV68" s="801"/>
      <c r="AW68" s="801"/>
      <c r="AX68" s="801"/>
      <c r="AY68" s="801"/>
      <c r="AZ68" s="801"/>
      <c r="BA68" s="801"/>
      <c r="BB68" s="801"/>
      <c r="BC68" s="801"/>
      <c r="BD68" s="801"/>
      <c r="BE68" s="801"/>
      <c r="BF68" s="801"/>
      <c r="BG68" s="801"/>
      <c r="BH68" s="801"/>
      <c r="BI68" s="801"/>
      <c r="BJ68" s="801"/>
      <c r="BK68" s="801"/>
      <c r="BL68" s="801"/>
      <c r="BM68" s="801"/>
      <c r="BN68" s="801"/>
      <c r="BO68" s="801"/>
      <c r="BP68" s="801"/>
      <c r="BQ68" s="801"/>
      <c r="BR68" s="801"/>
      <c r="BS68" s="801"/>
      <c r="BT68" s="801"/>
      <c r="BU68" s="801"/>
      <c r="BV68" s="801"/>
      <c r="BW68" s="801"/>
      <c r="BX68" s="801"/>
      <c r="BY68" s="801"/>
      <c r="BZ68" s="801"/>
      <c r="CA68" s="801"/>
      <c r="CB68" s="801"/>
      <c r="CC68" s="801"/>
    </row>
    <row r="69" spans="1:81">
      <c r="A69" s="801"/>
      <c r="B69" s="801"/>
      <c r="C69" s="801"/>
      <c r="D69" s="801"/>
      <c r="E69" s="801"/>
      <c r="F69" s="801"/>
      <c r="G69" s="803"/>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1"/>
      <c r="BA69" s="801"/>
      <c r="BB69" s="801"/>
      <c r="BC69" s="801"/>
      <c r="BD69" s="801"/>
      <c r="BE69" s="801"/>
      <c r="BF69" s="801"/>
      <c r="BG69" s="801"/>
      <c r="BH69" s="801"/>
      <c r="BI69" s="801"/>
      <c r="BJ69" s="801"/>
      <c r="BK69" s="801"/>
      <c r="BL69" s="801"/>
      <c r="BM69" s="801"/>
      <c r="BN69" s="801"/>
      <c r="BO69" s="801"/>
      <c r="BP69" s="801"/>
      <c r="BQ69" s="801"/>
      <c r="BR69" s="801"/>
      <c r="BS69" s="801"/>
      <c r="BT69" s="801"/>
      <c r="BU69" s="801"/>
      <c r="BV69" s="801"/>
      <c r="BW69" s="801"/>
      <c r="BX69" s="801"/>
      <c r="BY69" s="801"/>
      <c r="BZ69" s="801"/>
      <c r="CA69" s="801"/>
      <c r="CB69" s="801"/>
      <c r="CC69" s="801"/>
    </row>
    <row r="70" spans="1:81">
      <c r="A70" s="801"/>
      <c r="B70" s="801"/>
      <c r="C70" s="801"/>
      <c r="D70" s="801"/>
      <c r="E70" s="801"/>
      <c r="F70" s="801"/>
      <c r="G70" s="803"/>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row r="303" spans="1:81">
      <c r="A303" s="801"/>
      <c r="B303" s="801"/>
      <c r="C303" s="801"/>
      <c r="D303" s="801"/>
      <c r="E303" s="801"/>
      <c r="F303" s="801"/>
      <c r="G303" s="803"/>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c r="AG303" s="801"/>
      <c r="AH303" s="801"/>
      <c r="AI303" s="801"/>
      <c r="AJ303" s="801"/>
      <c r="AK303" s="801"/>
      <c r="AL303" s="801"/>
      <c r="AM303" s="801"/>
      <c r="AN303" s="801"/>
      <c r="AO303" s="801"/>
      <c r="AP303" s="801"/>
      <c r="AQ303" s="801"/>
      <c r="AR303" s="801"/>
      <c r="AS303" s="801"/>
      <c r="AT303" s="801"/>
      <c r="AU303" s="801"/>
      <c r="AV303" s="801"/>
      <c r="AW303" s="801"/>
      <c r="AX303" s="801"/>
      <c r="AY303" s="801"/>
      <c r="AZ303" s="801"/>
      <c r="BA303" s="801"/>
      <c r="BB303" s="801"/>
      <c r="BC303" s="801"/>
      <c r="BD303" s="801"/>
      <c r="BE303" s="801"/>
      <c r="BF303" s="801"/>
      <c r="BG303" s="801"/>
      <c r="BH303" s="801"/>
      <c r="BI303" s="801"/>
      <c r="BJ303" s="801"/>
      <c r="BK303" s="801"/>
      <c r="BL303" s="801"/>
      <c r="BM303" s="801"/>
      <c r="BN303" s="801"/>
      <c r="BO303" s="801"/>
      <c r="BP303" s="801"/>
      <c r="BQ303" s="801"/>
      <c r="BR303" s="801"/>
      <c r="BS303" s="801"/>
      <c r="BT303" s="801"/>
      <c r="BU303" s="801"/>
      <c r="BV303" s="801"/>
      <c r="BW303" s="801"/>
      <c r="BX303" s="801"/>
      <c r="BY303" s="801"/>
      <c r="BZ303" s="801"/>
      <c r="CA303" s="801"/>
      <c r="CB303" s="801"/>
      <c r="CC303" s="801"/>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Y57"/>
  <sheetViews>
    <sheetView workbookViewId="0">
      <pane xSplit="2" ySplit="6" topLeftCell="C7" activePane="bottomRight" state="frozen"/>
      <selection pane="topRight" activeCell="C1" sqref="C1"/>
      <selection pane="bottomLeft" activeCell="A7" sqref="A7"/>
      <selection pane="bottomRight" sqref="A1:XFD1048576"/>
    </sheetView>
  </sheetViews>
  <sheetFormatPr defaultColWidth="9" defaultRowHeight="13.5"/>
  <cols>
    <col min="1" max="1" width="3.25" style="1079" customWidth="1"/>
    <col min="2" max="2" width="35.5" style="1079" customWidth="1"/>
    <col min="3" max="11" width="13.375" style="1079" customWidth="1"/>
    <col min="12" max="16384" width="9" style="1079"/>
  </cols>
  <sheetData>
    <row r="1" spans="1:25">
      <c r="A1" s="1078" t="s">
        <v>571</v>
      </c>
      <c r="B1" s="1078"/>
      <c r="C1" s="1078"/>
      <c r="D1" s="1078"/>
      <c r="F1" s="1080"/>
      <c r="G1" s="1078" t="s">
        <v>503</v>
      </c>
      <c r="H1" s="1078"/>
      <c r="I1" s="1078"/>
      <c r="J1" s="1078" t="s">
        <v>504</v>
      </c>
      <c r="K1" s="1078"/>
      <c r="L1" s="1078"/>
      <c r="M1" s="1078"/>
      <c r="N1" s="1078"/>
      <c r="O1" s="1078"/>
      <c r="P1" s="1078"/>
      <c r="Q1" s="1078"/>
      <c r="R1" s="1078"/>
      <c r="S1" s="1078"/>
      <c r="T1" s="1078"/>
      <c r="U1" s="1078"/>
      <c r="V1" s="1078"/>
      <c r="W1" s="1078"/>
      <c r="X1" s="1078"/>
      <c r="Y1" s="1078"/>
    </row>
    <row r="2" spans="1:25">
      <c r="A2" s="1078"/>
      <c r="B2" s="1078"/>
      <c r="C2" s="1078"/>
      <c r="D2" s="1078"/>
      <c r="E2" s="1078"/>
      <c r="F2" s="1078"/>
      <c r="G2" s="1078"/>
      <c r="H2" s="1078"/>
      <c r="I2" s="1078"/>
      <c r="K2" s="1081" t="s">
        <v>320</v>
      </c>
      <c r="L2" s="1078"/>
      <c r="M2" s="1078"/>
      <c r="N2" s="1078"/>
      <c r="O2" s="1078"/>
      <c r="P2" s="1078"/>
      <c r="Q2" s="1078"/>
      <c r="R2" s="1078"/>
      <c r="S2" s="1078"/>
      <c r="T2" s="1078"/>
      <c r="U2" s="1078"/>
      <c r="V2" s="1078"/>
      <c r="W2" s="1078"/>
      <c r="X2" s="1078"/>
      <c r="Y2" s="1078"/>
    </row>
    <row r="3" spans="1:25">
      <c r="A3" s="1415"/>
      <c r="B3" s="1416"/>
      <c r="C3" s="1082" t="s">
        <v>321</v>
      </c>
      <c r="D3" s="1082" t="s">
        <v>505</v>
      </c>
      <c r="E3" s="1082" t="s">
        <v>322</v>
      </c>
      <c r="F3" s="1082" t="s">
        <v>323</v>
      </c>
      <c r="G3" s="1082" t="s">
        <v>324</v>
      </c>
      <c r="H3" s="1082" t="s">
        <v>325</v>
      </c>
      <c r="I3" s="1082" t="s">
        <v>506</v>
      </c>
      <c r="J3" s="1082" t="s">
        <v>507</v>
      </c>
      <c r="K3" s="1082" t="s">
        <v>326</v>
      </c>
      <c r="L3" s="1078"/>
      <c r="M3" s="1078"/>
      <c r="N3" s="1078"/>
      <c r="O3" s="1078"/>
      <c r="P3" s="1078"/>
      <c r="Q3" s="1078"/>
      <c r="R3" s="1078"/>
      <c r="S3" s="1078"/>
      <c r="T3" s="1078"/>
      <c r="U3" s="1078"/>
      <c r="V3" s="1078"/>
      <c r="W3" s="1078"/>
      <c r="X3" s="1078"/>
      <c r="Y3" s="1078"/>
    </row>
    <row r="4" spans="1:25">
      <c r="A4" s="1417" t="s">
        <v>508</v>
      </c>
      <c r="B4" s="1418"/>
      <c r="C4" s="1107" t="s">
        <v>509</v>
      </c>
      <c r="D4" s="1083"/>
      <c r="E4" s="1107" t="s">
        <v>509</v>
      </c>
      <c r="F4" s="1083" t="s">
        <v>503</v>
      </c>
      <c r="G4" s="1107" t="s">
        <v>509</v>
      </c>
      <c r="H4" s="1083" t="s">
        <v>327</v>
      </c>
      <c r="I4" s="1083" t="s">
        <v>510</v>
      </c>
      <c r="J4" s="1083" t="s">
        <v>503</v>
      </c>
      <c r="K4" s="1083" t="s">
        <v>328</v>
      </c>
      <c r="L4" s="1078"/>
      <c r="M4" s="1078"/>
      <c r="N4" s="1078"/>
      <c r="O4" s="1078"/>
      <c r="P4" s="1078"/>
      <c r="Q4" s="1078"/>
      <c r="R4" s="1078"/>
      <c r="S4" s="1078"/>
      <c r="T4" s="1078"/>
      <c r="U4" s="1078"/>
      <c r="V4" s="1078"/>
      <c r="W4" s="1078"/>
      <c r="X4" s="1078"/>
      <c r="Y4" s="1078"/>
    </row>
    <row r="5" spans="1:25">
      <c r="A5" s="1419"/>
      <c r="B5" s="1420"/>
      <c r="C5" s="1083"/>
      <c r="D5" s="1083"/>
      <c r="E5" s="1083"/>
      <c r="F5" s="1083"/>
      <c r="G5" s="1083"/>
      <c r="H5" s="1083" t="s">
        <v>329</v>
      </c>
      <c r="I5" s="1083"/>
      <c r="J5" s="1083"/>
      <c r="K5" s="1083" t="s">
        <v>503</v>
      </c>
      <c r="L5" s="1078"/>
      <c r="M5" s="1078"/>
      <c r="N5" s="1078"/>
      <c r="O5" s="1078"/>
      <c r="P5" s="1078"/>
      <c r="Q5" s="1078"/>
      <c r="R5" s="1078"/>
      <c r="S5" s="1078"/>
      <c r="T5" s="1078"/>
      <c r="U5" s="1078"/>
      <c r="V5" s="1078"/>
      <c r="W5" s="1078"/>
      <c r="X5" s="1078"/>
      <c r="Y5" s="1078"/>
    </row>
    <row r="6" spans="1:25">
      <c r="A6" s="1421"/>
      <c r="B6" s="1422"/>
      <c r="C6" s="1084" t="s">
        <v>511</v>
      </c>
      <c r="D6" s="1084" t="s">
        <v>512</v>
      </c>
      <c r="E6" s="1084" t="s">
        <v>513</v>
      </c>
      <c r="F6" s="1084" t="s">
        <v>514</v>
      </c>
      <c r="G6" s="1084" t="s">
        <v>515</v>
      </c>
      <c r="H6" s="1084" t="s">
        <v>516</v>
      </c>
      <c r="I6" s="1085" t="s">
        <v>517</v>
      </c>
      <c r="J6" s="1084" t="s">
        <v>518</v>
      </c>
      <c r="K6" s="1085" t="s">
        <v>519</v>
      </c>
      <c r="L6" s="1078"/>
      <c r="M6" s="1078"/>
      <c r="N6" s="1078"/>
      <c r="O6" s="1078"/>
      <c r="P6" s="1078"/>
      <c r="Q6" s="1078"/>
      <c r="R6" s="1078"/>
      <c r="S6" s="1078"/>
      <c r="T6" s="1078"/>
      <c r="U6" s="1078"/>
      <c r="V6" s="1078"/>
      <c r="W6" s="1078"/>
      <c r="X6" s="1078"/>
      <c r="Y6" s="1078"/>
    </row>
    <row r="7" spans="1:25">
      <c r="A7" s="1086" t="s">
        <v>520</v>
      </c>
      <c r="B7" s="1087"/>
      <c r="C7" s="1088">
        <v>208142</v>
      </c>
      <c r="D7" s="1088">
        <v>119298</v>
      </c>
      <c r="E7" s="1088">
        <v>88844</v>
      </c>
      <c r="F7" s="1088">
        <v>35017</v>
      </c>
      <c r="G7" s="1088">
        <v>53827</v>
      </c>
      <c r="H7" s="1088">
        <v>-4273</v>
      </c>
      <c r="I7" s="1088">
        <v>58100</v>
      </c>
      <c r="J7" s="1088">
        <v>37053</v>
      </c>
      <c r="K7" s="1089">
        <v>21047</v>
      </c>
      <c r="L7" s="1078"/>
      <c r="M7" s="1078"/>
      <c r="N7" s="1078"/>
      <c r="O7" s="1078"/>
      <c r="P7" s="1078"/>
      <c r="Q7" s="1078"/>
      <c r="R7" s="1078"/>
      <c r="S7" s="1078"/>
      <c r="T7" s="1078"/>
      <c r="U7" s="1078"/>
      <c r="V7" s="1078"/>
      <c r="W7" s="1078"/>
      <c r="X7" s="1078"/>
      <c r="Y7" s="1078"/>
    </row>
    <row r="8" spans="1:25">
      <c r="A8" s="1086"/>
      <c r="B8" s="1078" t="s">
        <v>521</v>
      </c>
      <c r="C8" s="1090">
        <v>156207</v>
      </c>
      <c r="D8" s="1091">
        <v>92121</v>
      </c>
      <c r="E8" s="1091">
        <v>64086</v>
      </c>
      <c r="F8" s="1091">
        <v>27351</v>
      </c>
      <c r="G8" s="1091">
        <v>36735</v>
      </c>
      <c r="H8" s="1092">
        <v>-6110</v>
      </c>
      <c r="I8" s="1091">
        <v>42845</v>
      </c>
      <c r="J8" s="1092">
        <v>30367</v>
      </c>
      <c r="K8" s="1093">
        <v>12478</v>
      </c>
      <c r="L8" s="1078"/>
      <c r="M8" s="1078"/>
      <c r="N8" s="1078"/>
      <c r="O8" s="1078"/>
      <c r="P8" s="1078"/>
      <c r="Q8" s="1078"/>
      <c r="R8" s="1078"/>
      <c r="S8" s="1078"/>
      <c r="T8" s="1078"/>
      <c r="U8" s="1078"/>
      <c r="V8" s="1078"/>
      <c r="W8" s="1078"/>
      <c r="X8" s="1078"/>
      <c r="Y8" s="1078"/>
    </row>
    <row r="9" spans="1:25">
      <c r="A9" s="1230"/>
      <c r="B9" s="1079" t="s">
        <v>522</v>
      </c>
      <c r="C9" s="1094">
        <v>11087</v>
      </c>
      <c r="D9" s="1092">
        <v>5704</v>
      </c>
      <c r="E9" s="1092">
        <v>5383</v>
      </c>
      <c r="F9" s="1092">
        <v>1711</v>
      </c>
      <c r="G9" s="1092">
        <v>3672</v>
      </c>
      <c r="H9" s="1092">
        <v>455</v>
      </c>
      <c r="I9" s="1091">
        <v>3217</v>
      </c>
      <c r="J9" s="1092">
        <v>2000</v>
      </c>
      <c r="K9" s="1093">
        <v>1217</v>
      </c>
      <c r="L9" s="1078"/>
      <c r="M9" s="1078"/>
      <c r="N9" s="1078"/>
      <c r="O9" s="1078"/>
      <c r="P9" s="1078"/>
      <c r="Q9" s="1078"/>
      <c r="R9" s="1078"/>
      <c r="S9" s="1078"/>
      <c r="T9" s="1078"/>
      <c r="U9" s="1078"/>
      <c r="V9" s="1078"/>
      <c r="W9" s="1078"/>
      <c r="X9" s="1078"/>
      <c r="Y9" s="1078"/>
    </row>
    <row r="10" spans="1:25">
      <c r="A10" s="1230"/>
      <c r="B10" s="1079" t="s">
        <v>523</v>
      </c>
      <c r="C10" s="1094">
        <v>40848</v>
      </c>
      <c r="D10" s="1092">
        <v>21473</v>
      </c>
      <c r="E10" s="1092">
        <v>19375</v>
      </c>
      <c r="F10" s="1092">
        <v>5955</v>
      </c>
      <c r="G10" s="1092">
        <v>13420</v>
      </c>
      <c r="H10" s="1092">
        <v>1382</v>
      </c>
      <c r="I10" s="1091">
        <v>12038</v>
      </c>
      <c r="J10" s="1092">
        <v>4686</v>
      </c>
      <c r="K10" s="1093">
        <v>7352</v>
      </c>
      <c r="L10" s="1078"/>
      <c r="M10" s="1078"/>
      <c r="N10" s="1078"/>
      <c r="O10" s="1078"/>
      <c r="P10" s="1078"/>
      <c r="Q10" s="1078"/>
      <c r="R10" s="1078"/>
      <c r="S10" s="1078"/>
      <c r="T10" s="1078"/>
      <c r="U10" s="1078"/>
      <c r="V10" s="1078"/>
      <c r="W10" s="1078"/>
      <c r="X10" s="1078"/>
      <c r="Y10" s="1078"/>
    </row>
    <row r="11" spans="1:25">
      <c r="A11" s="1086" t="s">
        <v>524</v>
      </c>
      <c r="B11" s="1087"/>
      <c r="C11" s="1092">
        <v>17977</v>
      </c>
      <c r="D11" s="1092">
        <v>9905</v>
      </c>
      <c r="E11" s="1092">
        <v>8072</v>
      </c>
      <c r="F11" s="1092">
        <v>3266</v>
      </c>
      <c r="G11" s="1092">
        <v>4806</v>
      </c>
      <c r="H11" s="1092">
        <v>756</v>
      </c>
      <c r="I11" s="1091">
        <v>4050</v>
      </c>
      <c r="J11" s="1092">
        <v>1861</v>
      </c>
      <c r="K11" s="1093">
        <v>2189</v>
      </c>
      <c r="L11" s="1078"/>
      <c r="M11" s="1078"/>
      <c r="N11" s="1078"/>
      <c r="O11" s="1078"/>
      <c r="P11" s="1078"/>
      <c r="Q11" s="1078"/>
      <c r="R11" s="1078"/>
      <c r="S11" s="1078"/>
      <c r="T11" s="1078"/>
      <c r="U11" s="1078"/>
      <c r="V11" s="1078"/>
      <c r="W11" s="1078"/>
      <c r="X11" s="1078"/>
      <c r="Y11" s="1078"/>
    </row>
    <row r="12" spans="1:25">
      <c r="A12" s="1086" t="s">
        <v>525</v>
      </c>
      <c r="B12" s="1087"/>
      <c r="C12" s="1091">
        <v>15092157</v>
      </c>
      <c r="D12" s="1091">
        <v>9706906</v>
      </c>
      <c r="E12" s="1091">
        <v>5385251</v>
      </c>
      <c r="F12" s="1091">
        <v>1788315</v>
      </c>
      <c r="G12" s="1091">
        <v>3596936</v>
      </c>
      <c r="H12" s="1092">
        <v>514752</v>
      </c>
      <c r="I12" s="1091">
        <v>3082184</v>
      </c>
      <c r="J12" s="1092">
        <v>2364161</v>
      </c>
      <c r="K12" s="1093">
        <v>718023</v>
      </c>
      <c r="L12" s="1078"/>
      <c r="M12" s="1078"/>
      <c r="N12" s="1078"/>
      <c r="O12" s="1078"/>
      <c r="P12" s="1078"/>
      <c r="Q12" s="1078"/>
      <c r="R12" s="1078"/>
      <c r="S12" s="1078"/>
      <c r="T12" s="1078"/>
      <c r="U12" s="1078"/>
      <c r="V12" s="1078"/>
      <c r="W12" s="1078"/>
      <c r="X12" s="1078"/>
      <c r="Y12" s="1078"/>
    </row>
    <row r="13" spans="1:25">
      <c r="A13" s="1086"/>
      <c r="B13" s="1231" t="s">
        <v>526</v>
      </c>
      <c r="C13" s="1092">
        <v>1968814</v>
      </c>
      <c r="D13" s="1092">
        <v>1238356</v>
      </c>
      <c r="E13" s="1092">
        <v>730458</v>
      </c>
      <c r="F13" s="1092">
        <v>117921</v>
      </c>
      <c r="G13" s="1092">
        <v>612537</v>
      </c>
      <c r="H13" s="1095"/>
      <c r="I13" s="1091" t="s">
        <v>504</v>
      </c>
      <c r="J13" s="1092"/>
      <c r="K13" s="1093"/>
      <c r="L13" s="1078"/>
      <c r="M13" s="1078"/>
      <c r="N13" s="1078"/>
      <c r="O13" s="1078"/>
      <c r="P13" s="1078"/>
      <c r="Q13" s="1078"/>
      <c r="R13" s="1078"/>
      <c r="S13" s="1078"/>
      <c r="T13" s="1078"/>
      <c r="U13" s="1078"/>
      <c r="V13" s="1078"/>
      <c r="W13" s="1078"/>
      <c r="X13" s="1078"/>
      <c r="Y13" s="1078"/>
    </row>
    <row r="14" spans="1:25">
      <c r="A14" s="1086"/>
      <c r="B14" s="1231" t="s">
        <v>527</v>
      </c>
      <c r="C14" s="1092">
        <v>122454</v>
      </c>
      <c r="D14" s="1092">
        <v>77059</v>
      </c>
      <c r="E14" s="1092">
        <v>45395</v>
      </c>
      <c r="F14" s="1092">
        <v>18305</v>
      </c>
      <c r="G14" s="1092">
        <v>27090</v>
      </c>
      <c r="H14" s="1095"/>
      <c r="I14" s="1091" t="s">
        <v>504</v>
      </c>
      <c r="J14" s="1092"/>
      <c r="K14" s="1093"/>
      <c r="L14" s="1078"/>
      <c r="M14" s="1078"/>
      <c r="N14" s="1078"/>
      <c r="O14" s="1078"/>
      <c r="P14" s="1078"/>
      <c r="Q14" s="1078"/>
      <c r="R14" s="1078"/>
      <c r="S14" s="1078"/>
      <c r="T14" s="1078"/>
      <c r="U14" s="1078"/>
      <c r="V14" s="1078"/>
      <c r="W14" s="1078"/>
      <c r="X14" s="1078"/>
      <c r="Y14" s="1078"/>
    </row>
    <row r="15" spans="1:25">
      <c r="A15" s="1086"/>
      <c r="B15" s="1231" t="s">
        <v>528</v>
      </c>
      <c r="C15" s="1092">
        <v>271272</v>
      </c>
      <c r="D15" s="1092">
        <v>175866</v>
      </c>
      <c r="E15" s="1092">
        <v>95406</v>
      </c>
      <c r="F15" s="1092">
        <v>17405</v>
      </c>
      <c r="G15" s="1092">
        <v>78001</v>
      </c>
      <c r="H15" s="1095"/>
      <c r="I15" s="1091" t="s">
        <v>504</v>
      </c>
      <c r="J15" s="1092"/>
      <c r="K15" s="1093"/>
      <c r="L15" s="1078"/>
      <c r="M15" s="1078"/>
      <c r="N15" s="1078"/>
      <c r="O15" s="1078"/>
      <c r="P15" s="1078"/>
      <c r="Q15" s="1078"/>
      <c r="R15" s="1078"/>
      <c r="S15" s="1078"/>
      <c r="T15" s="1078"/>
      <c r="U15" s="1078"/>
      <c r="V15" s="1078"/>
      <c r="W15" s="1078"/>
      <c r="X15" s="1078"/>
      <c r="Y15" s="1078"/>
    </row>
    <row r="16" spans="1:25">
      <c r="A16" s="1086"/>
      <c r="B16" s="1231" t="s">
        <v>529</v>
      </c>
      <c r="C16" s="1092">
        <v>1860015</v>
      </c>
      <c r="D16" s="1092">
        <v>1223197</v>
      </c>
      <c r="E16" s="1092">
        <v>636818</v>
      </c>
      <c r="F16" s="1092">
        <v>257864</v>
      </c>
      <c r="G16" s="1092">
        <v>378954</v>
      </c>
      <c r="H16" s="1095"/>
      <c r="I16" s="1091" t="s">
        <v>504</v>
      </c>
      <c r="J16" s="1092"/>
      <c r="K16" s="1093"/>
      <c r="L16" s="1078"/>
      <c r="M16" s="1078"/>
      <c r="N16" s="1078"/>
      <c r="O16" s="1078"/>
      <c r="P16" s="1078"/>
      <c r="Q16" s="1078"/>
      <c r="R16" s="1078"/>
      <c r="S16" s="1078"/>
      <c r="T16" s="1078"/>
      <c r="U16" s="1078"/>
      <c r="V16" s="1078"/>
      <c r="W16" s="1078"/>
      <c r="X16" s="1078"/>
      <c r="Y16" s="1078"/>
    </row>
    <row r="17" spans="1:25">
      <c r="A17" s="1086"/>
      <c r="B17" s="1231" t="s">
        <v>530</v>
      </c>
      <c r="C17" s="1092">
        <v>135045</v>
      </c>
      <c r="D17" s="1092">
        <v>100370</v>
      </c>
      <c r="E17" s="1092">
        <v>34675</v>
      </c>
      <c r="F17" s="1092">
        <v>2651</v>
      </c>
      <c r="G17" s="1092">
        <v>32024</v>
      </c>
      <c r="H17" s="1095"/>
      <c r="I17" s="1091" t="s">
        <v>504</v>
      </c>
      <c r="J17" s="1092"/>
      <c r="K17" s="1093"/>
      <c r="L17" s="1078"/>
      <c r="M17" s="1078"/>
      <c r="N17" s="1078"/>
      <c r="O17" s="1078"/>
      <c r="P17" s="1078"/>
      <c r="Q17" s="1078"/>
      <c r="R17" s="1078"/>
      <c r="S17" s="1078"/>
      <c r="T17" s="1078"/>
      <c r="U17" s="1078"/>
      <c r="V17" s="1078"/>
      <c r="W17" s="1078"/>
      <c r="X17" s="1078"/>
      <c r="Y17" s="1078"/>
    </row>
    <row r="18" spans="1:25">
      <c r="A18" s="1086"/>
      <c r="B18" s="1231" t="s">
        <v>531</v>
      </c>
      <c r="C18" s="1092">
        <v>311126</v>
      </c>
      <c r="D18" s="1092">
        <v>181878</v>
      </c>
      <c r="E18" s="1092">
        <v>129248</v>
      </c>
      <c r="F18" s="1092">
        <v>39905</v>
      </c>
      <c r="G18" s="1092">
        <v>89343</v>
      </c>
      <c r="H18" s="1095"/>
      <c r="I18" s="1091" t="s">
        <v>504</v>
      </c>
      <c r="J18" s="1092"/>
      <c r="K18" s="1093"/>
      <c r="L18" s="1078"/>
      <c r="M18" s="1078"/>
      <c r="N18" s="1078"/>
      <c r="O18" s="1078"/>
      <c r="P18" s="1078"/>
      <c r="Q18" s="1078"/>
      <c r="R18" s="1078"/>
      <c r="S18" s="1078"/>
      <c r="T18" s="1078"/>
      <c r="U18" s="1078"/>
      <c r="V18" s="1078"/>
      <c r="W18" s="1078"/>
      <c r="X18" s="1078"/>
      <c r="Y18" s="1078"/>
    </row>
    <row r="19" spans="1:25">
      <c r="A19" s="1086"/>
      <c r="B19" s="1231" t="s">
        <v>532</v>
      </c>
      <c r="C19" s="1092">
        <v>2177111</v>
      </c>
      <c r="D19" s="1092">
        <v>1630385</v>
      </c>
      <c r="E19" s="1092">
        <v>546726</v>
      </c>
      <c r="F19" s="1092">
        <v>113525</v>
      </c>
      <c r="G19" s="1092">
        <v>433201</v>
      </c>
      <c r="H19" s="1095"/>
      <c r="I19" s="1091"/>
      <c r="J19" s="1092"/>
      <c r="K19" s="1093"/>
      <c r="L19" s="1078"/>
      <c r="M19" s="1078"/>
      <c r="N19" s="1078"/>
      <c r="O19" s="1078"/>
      <c r="P19" s="1078"/>
      <c r="Q19" s="1078"/>
      <c r="R19" s="1078"/>
      <c r="S19" s="1078"/>
      <c r="T19" s="1078"/>
      <c r="U19" s="1078"/>
      <c r="V19" s="1078"/>
      <c r="W19" s="1078"/>
      <c r="X19" s="1078"/>
      <c r="Y19" s="1078"/>
    </row>
    <row r="20" spans="1:25">
      <c r="A20" s="1086"/>
      <c r="B20" s="1231" t="s">
        <v>533</v>
      </c>
      <c r="C20" s="1092">
        <v>770596</v>
      </c>
      <c r="D20" s="1092">
        <v>464844</v>
      </c>
      <c r="E20" s="1092">
        <v>305752</v>
      </c>
      <c r="F20" s="1092">
        <v>49049</v>
      </c>
      <c r="G20" s="1092">
        <v>256703</v>
      </c>
      <c r="H20" s="1095"/>
      <c r="I20" s="1091" t="s">
        <v>504</v>
      </c>
      <c r="J20" s="1092"/>
      <c r="K20" s="1093"/>
      <c r="L20" s="1078"/>
      <c r="M20" s="1078"/>
      <c r="N20" s="1078"/>
      <c r="O20" s="1078"/>
      <c r="P20" s="1078"/>
      <c r="Q20" s="1078"/>
      <c r="R20" s="1078"/>
      <c r="S20" s="1078"/>
      <c r="T20" s="1078"/>
      <c r="U20" s="1078"/>
      <c r="V20" s="1078"/>
      <c r="W20" s="1078"/>
      <c r="X20" s="1078"/>
      <c r="Y20" s="1078"/>
    </row>
    <row r="21" spans="1:25">
      <c r="A21" s="1086"/>
      <c r="B21" s="1231" t="s">
        <v>534</v>
      </c>
      <c r="C21" s="1092">
        <v>2403734</v>
      </c>
      <c r="D21" s="1092">
        <v>1303266</v>
      </c>
      <c r="E21" s="1092">
        <v>1100468</v>
      </c>
      <c r="F21" s="1092">
        <v>300413</v>
      </c>
      <c r="G21" s="1092">
        <v>800055</v>
      </c>
      <c r="H21" s="1095"/>
      <c r="I21" s="1091"/>
      <c r="J21" s="1092"/>
      <c r="K21" s="1093"/>
      <c r="L21" s="1078"/>
      <c r="M21" s="1078"/>
      <c r="N21" s="1078"/>
      <c r="O21" s="1078"/>
      <c r="P21" s="1078"/>
      <c r="Q21" s="1078"/>
      <c r="R21" s="1078"/>
      <c r="S21" s="1078"/>
      <c r="T21" s="1078"/>
      <c r="U21" s="1078"/>
      <c r="V21" s="1078"/>
      <c r="W21" s="1078"/>
      <c r="X21" s="1078"/>
      <c r="Y21" s="1078"/>
    </row>
    <row r="22" spans="1:25">
      <c r="A22" s="1086"/>
      <c r="B22" s="1231" t="s">
        <v>535</v>
      </c>
      <c r="C22" s="1092">
        <v>384862</v>
      </c>
      <c r="D22" s="1092">
        <v>266432</v>
      </c>
      <c r="E22" s="1092">
        <v>118430</v>
      </c>
      <c r="F22" s="1092">
        <v>64630</v>
      </c>
      <c r="G22" s="1092">
        <v>53800</v>
      </c>
      <c r="H22" s="1095"/>
      <c r="I22" s="1091"/>
      <c r="J22" s="1092"/>
      <c r="K22" s="1093"/>
      <c r="L22" s="1078"/>
      <c r="M22" s="1078"/>
      <c r="N22" s="1078"/>
      <c r="O22" s="1078"/>
      <c r="P22" s="1078"/>
      <c r="Q22" s="1078"/>
      <c r="R22" s="1078"/>
      <c r="S22" s="1078"/>
      <c r="T22" s="1078"/>
      <c r="U22" s="1078"/>
      <c r="V22" s="1078"/>
      <c r="W22" s="1078"/>
      <c r="X22" s="1078"/>
      <c r="Y22" s="1078"/>
    </row>
    <row r="23" spans="1:25">
      <c r="A23" s="1086"/>
      <c r="B23" s="1231" t="s">
        <v>536</v>
      </c>
      <c r="C23" s="1092">
        <v>1568554</v>
      </c>
      <c r="D23" s="1092">
        <v>1066778</v>
      </c>
      <c r="E23" s="1092">
        <v>501776</v>
      </c>
      <c r="F23" s="1092">
        <v>295841</v>
      </c>
      <c r="G23" s="1092">
        <v>205935</v>
      </c>
      <c r="H23" s="1095"/>
      <c r="I23" s="1091" t="s">
        <v>504</v>
      </c>
      <c r="J23" s="1092"/>
      <c r="K23" s="1093"/>
      <c r="L23" s="1078"/>
      <c r="M23" s="1078"/>
      <c r="N23" s="1078"/>
      <c r="O23" s="1078"/>
      <c r="P23" s="1078"/>
      <c r="Q23" s="1078"/>
      <c r="R23" s="1078"/>
      <c r="S23" s="1078"/>
      <c r="T23" s="1078"/>
      <c r="U23" s="1078"/>
      <c r="V23" s="1078"/>
      <c r="W23" s="1078"/>
      <c r="X23" s="1078"/>
      <c r="Y23" s="1078"/>
    </row>
    <row r="24" spans="1:25">
      <c r="A24" s="1086"/>
      <c r="B24" s="1231" t="s">
        <v>537</v>
      </c>
      <c r="C24" s="1092">
        <v>857154</v>
      </c>
      <c r="D24" s="1092">
        <v>577338</v>
      </c>
      <c r="E24" s="1092">
        <v>279816</v>
      </c>
      <c r="F24" s="1092">
        <v>291630</v>
      </c>
      <c r="G24" s="1092">
        <v>-11814</v>
      </c>
      <c r="H24" s="1095"/>
      <c r="I24" s="1091"/>
      <c r="J24" s="1092"/>
      <c r="K24" s="1093"/>
      <c r="L24" s="1078"/>
      <c r="M24" s="1078"/>
      <c r="N24" s="1078"/>
      <c r="O24" s="1078"/>
      <c r="P24" s="1078"/>
      <c r="Q24" s="1078"/>
      <c r="R24" s="1078"/>
      <c r="S24" s="1078"/>
      <c r="T24" s="1078"/>
      <c r="U24" s="1078"/>
      <c r="V24" s="1078"/>
      <c r="W24" s="1078"/>
      <c r="X24" s="1078"/>
      <c r="Y24" s="1078"/>
    </row>
    <row r="25" spans="1:25">
      <c r="A25" s="1086"/>
      <c r="B25" s="1231" t="s">
        <v>538</v>
      </c>
      <c r="C25" s="1092">
        <v>1196186</v>
      </c>
      <c r="D25" s="1092">
        <v>747304</v>
      </c>
      <c r="E25" s="1092">
        <v>448882</v>
      </c>
      <c r="F25" s="1092">
        <v>116477</v>
      </c>
      <c r="G25" s="1092">
        <v>332405</v>
      </c>
      <c r="H25" s="1095"/>
      <c r="I25" s="1091" t="s">
        <v>504</v>
      </c>
      <c r="J25" s="1092"/>
      <c r="K25" s="1093"/>
      <c r="L25" s="1078"/>
      <c r="M25" s="1078"/>
      <c r="N25" s="1078"/>
      <c r="O25" s="1078"/>
      <c r="P25" s="1078"/>
      <c r="Q25" s="1078"/>
      <c r="R25" s="1078"/>
      <c r="S25" s="1078"/>
      <c r="T25" s="1078"/>
      <c r="U25" s="1078"/>
      <c r="V25" s="1078"/>
      <c r="W25" s="1078"/>
      <c r="X25" s="1078"/>
      <c r="Y25" s="1078"/>
    </row>
    <row r="26" spans="1:25">
      <c r="A26" s="1086"/>
      <c r="B26" s="1231" t="s">
        <v>539</v>
      </c>
      <c r="C26" s="1092">
        <v>128419</v>
      </c>
      <c r="D26" s="1092">
        <v>73497</v>
      </c>
      <c r="E26" s="1092">
        <v>54922</v>
      </c>
      <c r="F26" s="1092">
        <v>14714</v>
      </c>
      <c r="G26" s="1092">
        <v>40208</v>
      </c>
      <c r="H26" s="1095"/>
      <c r="I26" s="1091"/>
      <c r="J26" s="1092"/>
      <c r="K26" s="1093"/>
      <c r="L26" s="1078"/>
      <c r="M26" s="1078"/>
      <c r="N26" s="1078"/>
      <c r="O26" s="1078"/>
      <c r="P26" s="1078"/>
      <c r="Q26" s="1078"/>
      <c r="R26" s="1078"/>
      <c r="S26" s="1078"/>
      <c r="T26" s="1078"/>
      <c r="U26" s="1078"/>
      <c r="V26" s="1078"/>
      <c r="W26" s="1078"/>
      <c r="X26" s="1078"/>
      <c r="Y26" s="1078"/>
    </row>
    <row r="27" spans="1:25">
      <c r="A27" s="1086"/>
      <c r="B27" s="1231" t="s">
        <v>810</v>
      </c>
      <c r="C27" s="1092">
        <v>936815</v>
      </c>
      <c r="D27" s="1092">
        <v>580336</v>
      </c>
      <c r="E27" s="1092">
        <v>356479</v>
      </c>
      <c r="F27" s="1092">
        <v>87985</v>
      </c>
      <c r="G27" s="1092">
        <v>268494</v>
      </c>
      <c r="H27" s="1095"/>
      <c r="I27" s="1091" t="s">
        <v>504</v>
      </c>
      <c r="J27" s="1092"/>
      <c r="K27" s="1093"/>
      <c r="L27" s="1078"/>
      <c r="M27" s="1078"/>
      <c r="N27" s="1078"/>
      <c r="O27" s="1078"/>
      <c r="P27" s="1078"/>
      <c r="Q27" s="1078"/>
      <c r="R27" s="1078"/>
      <c r="S27" s="1078"/>
      <c r="T27" s="1078"/>
      <c r="U27" s="1078"/>
      <c r="V27" s="1078"/>
      <c r="W27" s="1078"/>
      <c r="X27" s="1078"/>
      <c r="Y27" s="1078"/>
    </row>
    <row r="28" spans="1:25">
      <c r="A28" s="1086" t="s">
        <v>540</v>
      </c>
      <c r="B28" s="1087"/>
      <c r="C28" s="1091">
        <v>1968129</v>
      </c>
      <c r="D28" s="1091">
        <v>1251295</v>
      </c>
      <c r="E28" s="1091">
        <v>716834</v>
      </c>
      <c r="F28" s="1091">
        <v>345550</v>
      </c>
      <c r="G28" s="1091">
        <v>371284</v>
      </c>
      <c r="H28" s="1092">
        <v>52390</v>
      </c>
      <c r="I28" s="1091">
        <v>318894</v>
      </c>
      <c r="J28" s="1092">
        <v>123375</v>
      </c>
      <c r="K28" s="1096">
        <v>195519</v>
      </c>
      <c r="L28" s="1078"/>
      <c r="M28" s="1078"/>
      <c r="N28" s="1078"/>
      <c r="O28" s="1078"/>
      <c r="P28" s="1078"/>
      <c r="Q28" s="1078"/>
      <c r="R28" s="1078"/>
      <c r="S28" s="1078"/>
      <c r="T28" s="1078"/>
      <c r="U28" s="1078"/>
      <c r="V28" s="1078"/>
      <c r="W28" s="1078"/>
      <c r="X28" s="1078"/>
      <c r="Y28" s="1078"/>
    </row>
    <row r="29" spans="1:25">
      <c r="A29" s="1086"/>
      <c r="B29" s="1087" t="s">
        <v>541</v>
      </c>
      <c r="C29" s="1092">
        <v>1220934</v>
      </c>
      <c r="D29" s="1092">
        <v>935006</v>
      </c>
      <c r="E29" s="1092">
        <v>285928</v>
      </c>
      <c r="F29" s="1092">
        <v>223650</v>
      </c>
      <c r="G29" s="1092">
        <v>62278</v>
      </c>
      <c r="H29" s="1095"/>
      <c r="I29" s="1091" t="s">
        <v>504</v>
      </c>
      <c r="J29" s="1092"/>
      <c r="K29" s="1093"/>
      <c r="L29" s="1078"/>
      <c r="M29" s="1078"/>
      <c r="N29" s="1078"/>
      <c r="O29" s="1078"/>
      <c r="P29" s="1078"/>
      <c r="Q29" s="1078"/>
      <c r="R29" s="1078"/>
      <c r="S29" s="1078"/>
      <c r="T29" s="1078"/>
      <c r="U29" s="1078"/>
      <c r="V29" s="1078"/>
      <c r="W29" s="1078"/>
      <c r="X29" s="1078"/>
      <c r="Y29" s="1078"/>
    </row>
    <row r="30" spans="1:25">
      <c r="A30" s="1086"/>
      <c r="B30" s="1087" t="s">
        <v>542</v>
      </c>
      <c r="C30" s="1092">
        <v>747195</v>
      </c>
      <c r="D30" s="1092">
        <v>316289</v>
      </c>
      <c r="E30" s="1092">
        <v>430906</v>
      </c>
      <c r="F30" s="1092">
        <v>121900</v>
      </c>
      <c r="G30" s="1092">
        <v>309006</v>
      </c>
      <c r="H30" s="1095"/>
      <c r="I30" s="1091"/>
      <c r="J30" s="1092"/>
      <c r="K30" s="1093"/>
      <c r="L30" s="1078"/>
      <c r="M30" s="1078"/>
      <c r="N30" s="1078"/>
      <c r="O30" s="1078"/>
      <c r="P30" s="1078"/>
      <c r="Q30" s="1078"/>
      <c r="R30" s="1078"/>
      <c r="S30" s="1078"/>
      <c r="T30" s="1078"/>
      <c r="U30" s="1078"/>
      <c r="V30" s="1078"/>
      <c r="W30" s="1078"/>
      <c r="X30" s="1078"/>
      <c r="Y30" s="1078"/>
    </row>
    <row r="31" spans="1:25">
      <c r="A31" s="1086" t="s">
        <v>543</v>
      </c>
      <c r="B31" s="1087"/>
      <c r="C31" s="1092">
        <v>1910131</v>
      </c>
      <c r="D31" s="1092">
        <v>1058942</v>
      </c>
      <c r="E31" s="1092">
        <v>851189</v>
      </c>
      <c r="F31" s="1092">
        <v>82740</v>
      </c>
      <c r="G31" s="1092">
        <v>768449</v>
      </c>
      <c r="H31" s="1092">
        <v>58948</v>
      </c>
      <c r="I31" s="1091">
        <v>709501</v>
      </c>
      <c r="J31" s="1092">
        <v>640858</v>
      </c>
      <c r="K31" s="1096">
        <v>68643</v>
      </c>
      <c r="L31" s="1078"/>
      <c r="M31" s="1078"/>
      <c r="N31" s="1078"/>
      <c r="O31" s="1078"/>
      <c r="P31" s="1078"/>
      <c r="Q31" s="1078"/>
      <c r="R31" s="1078"/>
      <c r="S31" s="1078"/>
      <c r="T31" s="1078"/>
      <c r="U31" s="1078"/>
      <c r="V31" s="1078"/>
      <c r="W31" s="1078"/>
      <c r="X31" s="1078"/>
      <c r="Y31" s="1078"/>
    </row>
    <row r="32" spans="1:25">
      <c r="A32" s="1086" t="s">
        <v>544</v>
      </c>
      <c r="B32" s="1087"/>
      <c r="C32" s="1091">
        <v>3680583</v>
      </c>
      <c r="D32" s="1091">
        <v>1452667</v>
      </c>
      <c r="E32" s="1091">
        <v>2227917</v>
      </c>
      <c r="F32" s="1091">
        <v>269790</v>
      </c>
      <c r="G32" s="1091">
        <v>1958127</v>
      </c>
      <c r="H32" s="1092">
        <v>213842</v>
      </c>
      <c r="I32" s="1091">
        <v>1744285</v>
      </c>
      <c r="J32" s="1092">
        <v>1387237</v>
      </c>
      <c r="K32" s="1093">
        <v>357048</v>
      </c>
      <c r="L32" s="1078"/>
      <c r="M32" s="1078"/>
      <c r="N32" s="1078"/>
      <c r="O32" s="1078"/>
      <c r="P32" s="1078"/>
      <c r="Q32" s="1078"/>
      <c r="R32" s="1078"/>
      <c r="S32" s="1078"/>
      <c r="T32" s="1078"/>
      <c r="U32" s="1078"/>
      <c r="V32" s="1078"/>
      <c r="W32" s="1078"/>
      <c r="X32" s="1078"/>
      <c r="Y32" s="1078"/>
    </row>
    <row r="33" spans="1:25">
      <c r="A33" s="1086"/>
      <c r="B33" s="1087" t="s">
        <v>545</v>
      </c>
      <c r="C33" s="1092">
        <v>1473691</v>
      </c>
      <c r="D33" s="1092">
        <v>465609</v>
      </c>
      <c r="E33" s="1092">
        <v>1008082</v>
      </c>
      <c r="F33" s="1092">
        <v>113538</v>
      </c>
      <c r="G33" s="1092">
        <v>894544</v>
      </c>
      <c r="H33" s="1095"/>
      <c r="I33" s="1091"/>
      <c r="J33" s="1092"/>
      <c r="K33" s="1093"/>
      <c r="L33" s="1078"/>
      <c r="M33" s="1078"/>
      <c r="N33" s="1078"/>
      <c r="O33" s="1078"/>
      <c r="P33" s="1078"/>
      <c r="Q33" s="1078"/>
      <c r="R33" s="1078"/>
      <c r="S33" s="1078"/>
      <c r="T33" s="1078"/>
      <c r="U33" s="1078"/>
      <c r="V33" s="1078"/>
      <c r="W33" s="1078"/>
      <c r="X33" s="1078"/>
      <c r="Y33" s="1078"/>
    </row>
    <row r="34" spans="1:25">
      <c r="A34" s="1086"/>
      <c r="B34" s="1087" t="s">
        <v>546</v>
      </c>
      <c r="C34" s="1092">
        <v>2206892</v>
      </c>
      <c r="D34" s="1092">
        <v>987058</v>
      </c>
      <c r="E34" s="1092">
        <v>1219834</v>
      </c>
      <c r="F34" s="1092">
        <v>156252</v>
      </c>
      <c r="G34" s="1092">
        <v>1063582</v>
      </c>
      <c r="H34" s="1095"/>
      <c r="I34" s="1091"/>
      <c r="J34" s="1092"/>
      <c r="K34" s="1093"/>
      <c r="L34" s="1078"/>
      <c r="M34" s="1078"/>
      <c r="N34" s="1078"/>
      <c r="O34" s="1078"/>
      <c r="P34" s="1078"/>
      <c r="Q34" s="1078"/>
      <c r="R34" s="1078"/>
      <c r="S34" s="1078"/>
      <c r="T34" s="1078"/>
      <c r="U34" s="1078"/>
      <c r="V34" s="1078"/>
      <c r="W34" s="1078"/>
      <c r="X34" s="1078"/>
      <c r="Y34" s="1078"/>
    </row>
    <row r="35" spans="1:25">
      <c r="A35" s="1086" t="s">
        <v>547</v>
      </c>
      <c r="B35" s="1087"/>
      <c r="C35" s="1092">
        <v>2209855</v>
      </c>
      <c r="D35" s="1092">
        <v>949484</v>
      </c>
      <c r="E35" s="1092">
        <v>1260371</v>
      </c>
      <c r="F35" s="1092">
        <v>311534</v>
      </c>
      <c r="G35" s="1092">
        <v>948837</v>
      </c>
      <c r="H35" s="1092">
        <v>91314</v>
      </c>
      <c r="I35" s="1091">
        <v>857523</v>
      </c>
      <c r="J35" s="1092">
        <v>624778</v>
      </c>
      <c r="K35" s="1093">
        <v>232745</v>
      </c>
      <c r="L35" s="1078"/>
      <c r="M35" s="1078"/>
      <c r="N35" s="1078"/>
      <c r="O35" s="1078"/>
      <c r="P35" s="1078"/>
      <c r="Q35" s="1078"/>
      <c r="R35" s="1078"/>
      <c r="S35" s="1078"/>
      <c r="T35" s="1078"/>
      <c r="U35" s="1078"/>
      <c r="V35" s="1078"/>
      <c r="W35" s="1078"/>
      <c r="X35" s="1078"/>
      <c r="Y35" s="1078"/>
    </row>
    <row r="36" spans="1:25">
      <c r="A36" s="1086" t="s">
        <v>548</v>
      </c>
      <c r="B36" s="1087"/>
      <c r="C36" s="1092">
        <v>1236201</v>
      </c>
      <c r="D36" s="1092">
        <v>719557</v>
      </c>
      <c r="E36" s="1092">
        <v>516644</v>
      </c>
      <c r="F36" s="1092">
        <v>71171</v>
      </c>
      <c r="G36" s="1092">
        <v>445473</v>
      </c>
      <c r="H36" s="1092">
        <v>39328</v>
      </c>
      <c r="I36" s="1091">
        <v>406145</v>
      </c>
      <c r="J36" s="1092">
        <v>200246</v>
      </c>
      <c r="K36" s="1093">
        <v>205899</v>
      </c>
      <c r="L36" s="1078"/>
      <c r="M36" s="1078"/>
      <c r="N36" s="1078"/>
      <c r="O36" s="1078"/>
      <c r="P36" s="1078"/>
      <c r="Q36" s="1078"/>
      <c r="R36" s="1078"/>
      <c r="S36" s="1078"/>
      <c r="T36" s="1078"/>
      <c r="U36" s="1078"/>
      <c r="V36" s="1078"/>
      <c r="W36" s="1078"/>
      <c r="X36" s="1078"/>
      <c r="Y36" s="1078"/>
    </row>
    <row r="37" spans="1:25">
      <c r="A37" s="1086" t="s">
        <v>549</v>
      </c>
      <c r="B37" s="1087"/>
      <c r="C37" s="1092">
        <v>1083348</v>
      </c>
      <c r="D37" s="1092">
        <v>534362</v>
      </c>
      <c r="E37" s="1092">
        <v>548986</v>
      </c>
      <c r="F37" s="1092">
        <v>178757</v>
      </c>
      <c r="G37" s="1092">
        <v>370229</v>
      </c>
      <c r="H37" s="1092">
        <v>39725</v>
      </c>
      <c r="I37" s="1091">
        <v>330504</v>
      </c>
      <c r="J37" s="1092">
        <v>177469</v>
      </c>
      <c r="K37" s="1093">
        <v>153035</v>
      </c>
      <c r="L37" s="1078"/>
      <c r="M37" s="1078"/>
      <c r="N37" s="1078"/>
      <c r="O37" s="1078"/>
      <c r="P37" s="1078"/>
      <c r="Q37" s="1078"/>
      <c r="R37" s="1078"/>
      <c r="S37" s="1078"/>
      <c r="T37" s="1078"/>
      <c r="U37" s="1078"/>
      <c r="V37" s="1078"/>
      <c r="W37" s="1078"/>
      <c r="X37" s="1078"/>
      <c r="Y37" s="1078"/>
    </row>
    <row r="38" spans="1:25">
      <c r="A38" s="1086"/>
      <c r="B38" s="1087" t="s">
        <v>550</v>
      </c>
      <c r="C38" s="1092">
        <v>699822</v>
      </c>
      <c r="D38" s="1092">
        <v>359623</v>
      </c>
      <c r="E38" s="1092">
        <v>340199</v>
      </c>
      <c r="F38" s="1092">
        <v>151352</v>
      </c>
      <c r="G38" s="1092">
        <v>188847</v>
      </c>
      <c r="H38" s="1092"/>
      <c r="I38" s="1091"/>
      <c r="J38" s="1092"/>
      <c r="K38" s="1093"/>
      <c r="L38" s="1078"/>
      <c r="M38" s="1078"/>
      <c r="N38" s="1078"/>
      <c r="O38" s="1078"/>
      <c r="P38" s="1078"/>
      <c r="Q38" s="1078"/>
      <c r="R38" s="1078"/>
      <c r="S38" s="1078"/>
      <c r="T38" s="1078"/>
      <c r="U38" s="1078"/>
      <c r="V38" s="1078"/>
      <c r="W38" s="1078"/>
      <c r="X38" s="1078"/>
      <c r="Y38" s="1078"/>
    </row>
    <row r="39" spans="1:25">
      <c r="A39" s="1086"/>
      <c r="B39" s="1087" t="s">
        <v>551</v>
      </c>
      <c r="C39" s="1092">
        <v>383526</v>
      </c>
      <c r="D39" s="1092">
        <v>174739</v>
      </c>
      <c r="E39" s="1092">
        <v>208787</v>
      </c>
      <c r="F39" s="1092">
        <v>27405</v>
      </c>
      <c r="G39" s="1092">
        <v>181382</v>
      </c>
      <c r="H39" s="1092"/>
      <c r="I39" s="1091"/>
      <c r="J39" s="1092"/>
      <c r="K39" s="1093"/>
      <c r="L39" s="1078"/>
      <c r="M39" s="1078"/>
      <c r="N39" s="1078"/>
      <c r="O39" s="1078"/>
      <c r="P39" s="1078"/>
      <c r="Q39" s="1078"/>
      <c r="R39" s="1078"/>
      <c r="S39" s="1078"/>
      <c r="T39" s="1078"/>
      <c r="U39" s="1078"/>
      <c r="V39" s="1078"/>
      <c r="W39" s="1078"/>
      <c r="X39" s="1078"/>
      <c r="Y39" s="1078"/>
    </row>
    <row r="40" spans="1:25">
      <c r="A40" s="1086" t="s">
        <v>552</v>
      </c>
      <c r="B40" s="1087"/>
      <c r="C40" s="1091">
        <v>1051473</v>
      </c>
      <c r="D40" s="1091">
        <v>360083</v>
      </c>
      <c r="E40" s="1091">
        <v>691390</v>
      </c>
      <c r="F40" s="1091">
        <v>72761</v>
      </c>
      <c r="G40" s="1091">
        <v>618629</v>
      </c>
      <c r="H40" s="1092">
        <v>12261</v>
      </c>
      <c r="I40" s="1091">
        <v>606368</v>
      </c>
      <c r="J40" s="1092">
        <v>310424</v>
      </c>
      <c r="K40" s="1093">
        <v>295944</v>
      </c>
      <c r="L40" s="1078"/>
      <c r="M40" s="1078"/>
      <c r="N40" s="1078"/>
      <c r="O40" s="1078"/>
      <c r="P40" s="1078"/>
      <c r="Q40" s="1078"/>
      <c r="R40" s="1078"/>
      <c r="S40" s="1078"/>
      <c r="T40" s="1078"/>
      <c r="U40" s="1078"/>
      <c r="V40" s="1078"/>
      <c r="W40" s="1078"/>
      <c r="X40" s="1078"/>
      <c r="Y40" s="1078"/>
    </row>
    <row r="41" spans="1:25">
      <c r="A41" s="1086" t="s">
        <v>785</v>
      </c>
      <c r="B41" s="1087"/>
      <c r="C41" s="1092">
        <v>3526016</v>
      </c>
      <c r="D41" s="1092">
        <v>624872</v>
      </c>
      <c r="E41" s="1092">
        <v>2901144</v>
      </c>
      <c r="F41" s="1092">
        <v>1183848</v>
      </c>
      <c r="G41" s="1092">
        <v>1717296</v>
      </c>
      <c r="H41" s="1092">
        <v>114086</v>
      </c>
      <c r="I41" s="1091">
        <v>1603210</v>
      </c>
      <c r="J41" s="1092">
        <v>158744</v>
      </c>
      <c r="K41" s="1093">
        <v>1444466</v>
      </c>
      <c r="L41" s="1078"/>
      <c r="M41" s="1078"/>
      <c r="N41" s="1078"/>
      <c r="O41" s="1078"/>
      <c r="P41" s="1078"/>
      <c r="Q41" s="1078"/>
      <c r="R41" s="1078"/>
      <c r="S41" s="1078"/>
      <c r="T41" s="1078"/>
      <c r="U41" s="1078"/>
      <c r="V41" s="1078"/>
      <c r="W41" s="1078"/>
      <c r="X41" s="1078"/>
      <c r="Y41" s="1078"/>
    </row>
    <row r="42" spans="1:25">
      <c r="A42" s="1086"/>
      <c r="B42" s="1087" t="s">
        <v>553</v>
      </c>
      <c r="C42" s="1092">
        <v>2985902</v>
      </c>
      <c r="D42" s="1092">
        <v>456604</v>
      </c>
      <c r="E42" s="1092">
        <v>2529298</v>
      </c>
      <c r="F42" s="1092">
        <v>1067576</v>
      </c>
      <c r="G42" s="1092">
        <v>1461722</v>
      </c>
      <c r="H42" s="1092"/>
      <c r="I42" s="1091"/>
      <c r="J42" s="1092"/>
      <c r="K42" s="1093"/>
      <c r="L42" s="1078"/>
      <c r="M42" s="1078"/>
      <c r="N42" s="1078"/>
      <c r="O42" s="1078"/>
      <c r="P42" s="1078"/>
      <c r="Q42" s="1078"/>
      <c r="R42" s="1078"/>
      <c r="S42" s="1078"/>
      <c r="T42" s="1078"/>
      <c r="U42" s="1078"/>
      <c r="V42" s="1078"/>
      <c r="W42" s="1078"/>
      <c r="X42" s="1078"/>
      <c r="Y42" s="1078"/>
    </row>
    <row r="43" spans="1:25">
      <c r="A43" s="1086"/>
      <c r="B43" s="1087" t="s">
        <v>554</v>
      </c>
      <c r="C43" s="1092">
        <v>540114</v>
      </c>
      <c r="D43" s="1092">
        <v>168268</v>
      </c>
      <c r="E43" s="1092">
        <v>371846</v>
      </c>
      <c r="F43" s="1092">
        <v>116272</v>
      </c>
      <c r="G43" s="1092">
        <v>255574</v>
      </c>
      <c r="H43" s="1092"/>
      <c r="I43" s="1091"/>
      <c r="J43" s="1092"/>
      <c r="K43" s="1093"/>
      <c r="L43" s="1078"/>
      <c r="M43" s="1078"/>
      <c r="N43" s="1078"/>
      <c r="O43" s="1078"/>
      <c r="P43" s="1078"/>
      <c r="Q43" s="1078"/>
      <c r="R43" s="1078"/>
      <c r="S43" s="1078"/>
      <c r="T43" s="1078"/>
      <c r="U43" s="1078"/>
      <c r="V43" s="1078"/>
      <c r="W43" s="1078"/>
      <c r="X43" s="1078"/>
      <c r="Y43" s="1078"/>
    </row>
    <row r="44" spans="1:25">
      <c r="A44" s="1423" t="s">
        <v>555</v>
      </c>
      <c r="B44" s="1424"/>
      <c r="C44" s="1092">
        <v>1709262</v>
      </c>
      <c r="D44" s="1092">
        <v>545026</v>
      </c>
      <c r="E44" s="1092">
        <v>1164236</v>
      </c>
      <c r="F44" s="1092">
        <v>136315</v>
      </c>
      <c r="G44" s="1092">
        <v>1027921</v>
      </c>
      <c r="H44" s="1092">
        <v>85958</v>
      </c>
      <c r="I44" s="1091">
        <v>941963</v>
      </c>
      <c r="J44" s="1092">
        <v>1070104</v>
      </c>
      <c r="K44" s="1093">
        <v>-128141</v>
      </c>
      <c r="L44" s="1078"/>
      <c r="M44" s="1078"/>
      <c r="N44" s="1078"/>
      <c r="O44" s="1078"/>
      <c r="P44" s="1078"/>
      <c r="Q44" s="1078"/>
      <c r="R44" s="1078"/>
      <c r="S44" s="1078"/>
      <c r="T44" s="1078"/>
      <c r="U44" s="1078"/>
      <c r="V44" s="1078"/>
      <c r="W44" s="1078"/>
      <c r="X44" s="1078"/>
      <c r="Y44" s="1078"/>
    </row>
    <row r="45" spans="1:25">
      <c r="A45" s="1086" t="s">
        <v>556</v>
      </c>
      <c r="B45" s="1231"/>
      <c r="C45" s="1092">
        <v>853824</v>
      </c>
      <c r="D45" s="1092">
        <v>209954</v>
      </c>
      <c r="E45" s="1092">
        <v>643870</v>
      </c>
      <c r="F45" s="1092">
        <v>177929</v>
      </c>
      <c r="G45" s="1092">
        <v>465941</v>
      </c>
      <c r="H45" s="1092">
        <v>465</v>
      </c>
      <c r="I45" s="1091">
        <v>465476</v>
      </c>
      <c r="J45" s="1091">
        <v>465476</v>
      </c>
      <c r="K45" s="1093">
        <v>0</v>
      </c>
      <c r="L45" s="1078"/>
      <c r="M45" s="1078"/>
      <c r="N45" s="1078"/>
      <c r="O45" s="1078"/>
      <c r="P45" s="1078"/>
      <c r="Q45" s="1078"/>
      <c r="R45" s="1078"/>
      <c r="S45" s="1078"/>
      <c r="T45" s="1078"/>
      <c r="U45" s="1078"/>
      <c r="V45" s="1078"/>
      <c r="W45" s="1078"/>
      <c r="X45" s="1078"/>
      <c r="Y45" s="1078"/>
    </row>
    <row r="46" spans="1:25">
      <c r="A46" s="1086" t="s">
        <v>557</v>
      </c>
      <c r="B46" s="1087"/>
      <c r="C46" s="1092">
        <v>1012841</v>
      </c>
      <c r="D46" s="1092">
        <v>187584</v>
      </c>
      <c r="E46" s="1092">
        <v>825257</v>
      </c>
      <c r="F46" s="1092">
        <v>181693</v>
      </c>
      <c r="G46" s="1092">
        <v>643564</v>
      </c>
      <c r="H46" s="1092">
        <v>25001</v>
      </c>
      <c r="I46" s="1091">
        <v>618563</v>
      </c>
      <c r="J46" s="1092">
        <v>468785</v>
      </c>
      <c r="K46" s="1093">
        <v>149778</v>
      </c>
      <c r="L46" s="1078"/>
      <c r="M46" s="1078"/>
      <c r="N46" s="1078"/>
      <c r="O46" s="1078"/>
      <c r="P46" s="1078"/>
      <c r="Q46" s="1078"/>
      <c r="R46" s="1078"/>
      <c r="S46" s="1078"/>
      <c r="T46" s="1078"/>
      <c r="U46" s="1078"/>
      <c r="V46" s="1078"/>
      <c r="W46" s="1078"/>
      <c r="X46" s="1078"/>
      <c r="Y46" s="1078"/>
    </row>
    <row r="47" spans="1:25">
      <c r="A47" s="1086" t="s">
        <v>558</v>
      </c>
      <c r="B47" s="1087"/>
      <c r="C47" s="1092">
        <v>2701763</v>
      </c>
      <c r="D47" s="1092">
        <v>935687</v>
      </c>
      <c r="E47" s="1092">
        <v>1766076</v>
      </c>
      <c r="F47" s="1092">
        <v>209145</v>
      </c>
      <c r="G47" s="1092">
        <v>1556931</v>
      </c>
      <c r="H47" s="1092">
        <v>9416</v>
      </c>
      <c r="I47" s="1091">
        <v>1547515</v>
      </c>
      <c r="J47" s="1092">
        <v>1324527</v>
      </c>
      <c r="K47" s="1093">
        <v>222988</v>
      </c>
      <c r="L47" s="1078"/>
      <c r="M47" s="1078"/>
      <c r="N47" s="1078"/>
      <c r="O47" s="1078"/>
      <c r="P47" s="1078"/>
      <c r="Q47" s="1078"/>
      <c r="R47" s="1078"/>
      <c r="S47" s="1078"/>
      <c r="T47" s="1078"/>
      <c r="U47" s="1078"/>
      <c r="V47" s="1078"/>
      <c r="W47" s="1078"/>
      <c r="X47" s="1078"/>
      <c r="Y47" s="1078"/>
    </row>
    <row r="48" spans="1:25">
      <c r="A48" s="1086" t="s">
        <v>559</v>
      </c>
      <c r="B48" s="1087"/>
      <c r="C48" s="1092">
        <v>1591455</v>
      </c>
      <c r="D48" s="1092">
        <v>660756</v>
      </c>
      <c r="E48" s="1092">
        <v>930699</v>
      </c>
      <c r="F48" s="1092">
        <v>184777</v>
      </c>
      <c r="G48" s="1092">
        <v>745922</v>
      </c>
      <c r="H48" s="1092">
        <v>81293</v>
      </c>
      <c r="I48" s="1091">
        <v>664629</v>
      </c>
      <c r="J48" s="1092">
        <v>480851</v>
      </c>
      <c r="K48" s="1093">
        <v>183778</v>
      </c>
      <c r="L48" s="1078"/>
      <c r="M48" s="1078"/>
      <c r="N48" s="1078"/>
      <c r="O48" s="1078"/>
      <c r="P48" s="1078"/>
      <c r="Q48" s="1078"/>
      <c r="R48" s="1078"/>
      <c r="S48" s="1078"/>
      <c r="T48" s="1078"/>
      <c r="U48" s="1078"/>
      <c r="V48" s="1078"/>
      <c r="W48" s="1078"/>
      <c r="X48" s="1078"/>
      <c r="Y48" s="1078"/>
    </row>
    <row r="49" spans="1:25">
      <c r="A49" s="1097" t="s">
        <v>560</v>
      </c>
      <c r="B49" s="1098"/>
      <c r="C49" s="1099">
        <v>39853158</v>
      </c>
      <c r="D49" s="1100">
        <v>19326378</v>
      </c>
      <c r="E49" s="1100">
        <v>20526780</v>
      </c>
      <c r="F49" s="1100">
        <v>5232608</v>
      </c>
      <c r="G49" s="1100">
        <v>15294172</v>
      </c>
      <c r="H49" s="1100">
        <v>1335262</v>
      </c>
      <c r="I49" s="1100">
        <v>13958910</v>
      </c>
      <c r="J49" s="1100">
        <v>9835949</v>
      </c>
      <c r="K49" s="1101">
        <v>4122961</v>
      </c>
      <c r="L49" s="1078"/>
      <c r="M49" s="1078"/>
      <c r="N49" s="1078"/>
      <c r="O49" s="1078"/>
      <c r="P49" s="1078"/>
      <c r="Q49" s="1078"/>
      <c r="R49" s="1078"/>
      <c r="S49" s="1078"/>
      <c r="T49" s="1078"/>
      <c r="U49" s="1078"/>
      <c r="V49" s="1078"/>
      <c r="W49" s="1078"/>
      <c r="X49" s="1078"/>
      <c r="Y49" s="1078"/>
    </row>
    <row r="50" spans="1:25">
      <c r="A50" s="1086" t="s">
        <v>561</v>
      </c>
      <c r="B50" s="1087"/>
      <c r="C50" s="1092">
        <v>365443</v>
      </c>
      <c r="D50" s="1091">
        <v>0</v>
      </c>
      <c r="E50" s="1091">
        <v>365443</v>
      </c>
      <c r="F50" s="1091">
        <v>0</v>
      </c>
      <c r="G50" s="1091">
        <v>365443</v>
      </c>
      <c r="H50" s="1092">
        <v>365443</v>
      </c>
      <c r="I50" s="1091">
        <v>0</v>
      </c>
      <c r="J50" s="1091">
        <v>0</v>
      </c>
      <c r="K50" s="1093">
        <v>0</v>
      </c>
      <c r="L50" s="1078"/>
      <c r="M50" s="1078"/>
      <c r="N50" s="1078"/>
      <c r="O50" s="1078"/>
      <c r="P50" s="1078"/>
      <c r="Q50" s="1078"/>
      <c r="R50" s="1078"/>
      <c r="S50" s="1078"/>
      <c r="T50" s="1078"/>
      <c r="U50" s="1078"/>
      <c r="V50" s="1078"/>
      <c r="W50" s="1078"/>
      <c r="X50" s="1078"/>
      <c r="Y50" s="1078"/>
    </row>
    <row r="51" spans="1:25">
      <c r="A51" s="1086" t="s">
        <v>811</v>
      </c>
      <c r="B51" s="1087"/>
      <c r="C51" s="1091">
        <v>150757</v>
      </c>
      <c r="D51" s="1091">
        <v>0</v>
      </c>
      <c r="E51" s="1091">
        <v>150757</v>
      </c>
      <c r="F51" s="1091">
        <v>0</v>
      </c>
      <c r="G51" s="1091">
        <v>150757</v>
      </c>
      <c r="H51" s="1092">
        <v>150757</v>
      </c>
      <c r="I51" s="1091">
        <v>0</v>
      </c>
      <c r="J51" s="1091">
        <v>0</v>
      </c>
      <c r="K51" s="1093">
        <v>0</v>
      </c>
      <c r="L51" s="1078"/>
      <c r="M51" s="1078"/>
      <c r="N51" s="1078"/>
      <c r="O51" s="1078"/>
      <c r="P51" s="1078"/>
      <c r="Q51" s="1078"/>
      <c r="R51" s="1078"/>
      <c r="S51" s="1078"/>
      <c r="T51" s="1078"/>
      <c r="U51" s="1078"/>
      <c r="V51" s="1078"/>
      <c r="W51" s="1078"/>
      <c r="X51" s="1078"/>
      <c r="Y51" s="1078"/>
    </row>
    <row r="52" spans="1:25">
      <c r="A52" s="1097" t="s">
        <v>562</v>
      </c>
      <c r="B52" s="1098"/>
      <c r="C52" s="1100">
        <v>40067844</v>
      </c>
      <c r="D52" s="1100">
        <v>19326378</v>
      </c>
      <c r="E52" s="1100">
        <v>20741466</v>
      </c>
      <c r="F52" s="1100">
        <v>5232608</v>
      </c>
      <c r="G52" s="1100">
        <v>15508858</v>
      </c>
      <c r="H52" s="1102">
        <v>1549948</v>
      </c>
      <c r="I52" s="1100">
        <v>13958910</v>
      </c>
      <c r="J52" s="1100">
        <v>9835949</v>
      </c>
      <c r="K52" s="1101">
        <v>4122961</v>
      </c>
      <c r="L52" s="1078"/>
      <c r="M52" s="1078"/>
      <c r="N52" s="1078"/>
      <c r="O52" s="1078"/>
      <c r="P52" s="1078"/>
      <c r="Q52" s="1078"/>
      <c r="R52" s="1078"/>
      <c r="S52" s="1078"/>
      <c r="T52" s="1078"/>
      <c r="U52" s="1078"/>
      <c r="V52" s="1078"/>
      <c r="W52" s="1078"/>
      <c r="X52" s="1078"/>
      <c r="Y52" s="1078"/>
    </row>
    <row r="53" spans="1:25">
      <c r="A53" s="1412" t="s">
        <v>563</v>
      </c>
      <c r="B53" s="1229" t="s">
        <v>564</v>
      </c>
      <c r="C53" s="1091">
        <v>37281090</v>
      </c>
      <c r="D53" s="1091">
        <v>18656518</v>
      </c>
      <c r="E53" s="1091">
        <v>18624572</v>
      </c>
      <c r="F53" s="1091">
        <v>4774482</v>
      </c>
      <c r="G53" s="1091">
        <v>13850090</v>
      </c>
      <c r="H53" s="1091">
        <v>1322248</v>
      </c>
      <c r="I53" s="1091">
        <v>12527842</v>
      </c>
      <c r="J53" s="1091">
        <v>8404881</v>
      </c>
      <c r="K53" s="1103">
        <v>4122961</v>
      </c>
      <c r="L53" s="1078"/>
      <c r="M53" s="1078"/>
      <c r="N53" s="1078"/>
      <c r="O53" s="1078"/>
      <c r="P53" s="1078"/>
      <c r="Q53" s="1078"/>
      <c r="R53" s="1078"/>
      <c r="S53" s="1078"/>
      <c r="T53" s="1078"/>
      <c r="U53" s="1078"/>
      <c r="V53" s="1078"/>
      <c r="W53" s="1078"/>
      <c r="X53" s="1078"/>
      <c r="Y53" s="1078"/>
    </row>
    <row r="54" spans="1:25">
      <c r="A54" s="1413"/>
      <c r="B54" s="1087" t="s">
        <v>565</v>
      </c>
      <c r="C54" s="1091">
        <v>1996257</v>
      </c>
      <c r="D54" s="1091">
        <v>514213</v>
      </c>
      <c r="E54" s="1091">
        <v>1482044</v>
      </c>
      <c r="F54" s="1091">
        <v>378771</v>
      </c>
      <c r="G54" s="1091">
        <v>1103273</v>
      </c>
      <c r="H54" s="1091">
        <v>1567</v>
      </c>
      <c r="I54" s="1091">
        <v>1101706</v>
      </c>
      <c r="J54" s="1091">
        <v>1101706</v>
      </c>
      <c r="K54" s="1093">
        <v>0</v>
      </c>
      <c r="L54" s="1078"/>
      <c r="M54" s="1078"/>
      <c r="N54" s="1078"/>
      <c r="O54" s="1078"/>
      <c r="P54" s="1078"/>
      <c r="Q54" s="1078"/>
      <c r="R54" s="1078"/>
      <c r="S54" s="1078"/>
      <c r="T54" s="1078"/>
      <c r="U54" s="1078"/>
      <c r="V54" s="1078"/>
      <c r="W54" s="1078"/>
      <c r="X54" s="1078"/>
      <c r="Y54" s="1078"/>
    </row>
    <row r="55" spans="1:25">
      <c r="A55" s="1414"/>
      <c r="B55" s="1232" t="s">
        <v>566</v>
      </c>
      <c r="C55" s="1104">
        <v>575811</v>
      </c>
      <c r="D55" s="1104">
        <v>155647</v>
      </c>
      <c r="E55" s="1104">
        <v>420164</v>
      </c>
      <c r="F55" s="1104">
        <v>79355</v>
      </c>
      <c r="G55" s="1104">
        <v>340809</v>
      </c>
      <c r="H55" s="1105">
        <v>11447</v>
      </c>
      <c r="I55" s="1104">
        <v>329362</v>
      </c>
      <c r="J55" s="1091">
        <v>329362</v>
      </c>
      <c r="K55" s="1093">
        <v>0</v>
      </c>
      <c r="L55" s="1078"/>
      <c r="M55" s="1078"/>
      <c r="N55" s="1078"/>
      <c r="O55" s="1078"/>
      <c r="P55" s="1078"/>
      <c r="Q55" s="1078"/>
      <c r="R55" s="1078"/>
      <c r="S55" s="1078"/>
      <c r="T55" s="1078"/>
      <c r="U55" s="1078"/>
      <c r="V55" s="1078"/>
      <c r="W55" s="1078"/>
      <c r="X55" s="1078"/>
      <c r="Y55" s="1078"/>
    </row>
    <row r="56" spans="1:25">
      <c r="A56" s="1097" t="s">
        <v>567</v>
      </c>
      <c r="B56" s="1098"/>
      <c r="C56" s="1100">
        <v>39853158</v>
      </c>
      <c r="D56" s="1100">
        <v>19326378</v>
      </c>
      <c r="E56" s="1100">
        <v>20526780</v>
      </c>
      <c r="F56" s="1100">
        <v>5232608</v>
      </c>
      <c r="G56" s="1100">
        <v>15294172</v>
      </c>
      <c r="H56" s="1100">
        <v>1335262</v>
      </c>
      <c r="I56" s="1100">
        <v>13958910</v>
      </c>
      <c r="J56" s="1100">
        <v>9835949</v>
      </c>
      <c r="K56" s="1101">
        <v>4122961</v>
      </c>
      <c r="L56" s="1078"/>
      <c r="M56" s="1078"/>
      <c r="N56" s="1078"/>
      <c r="O56" s="1078"/>
      <c r="P56" s="1078"/>
      <c r="Q56" s="1078"/>
      <c r="R56" s="1078"/>
      <c r="S56" s="1078"/>
      <c r="T56" s="1078"/>
      <c r="U56" s="1078"/>
      <c r="V56" s="1078"/>
      <c r="W56" s="1078"/>
      <c r="X56" s="1078"/>
      <c r="Y56" s="1078"/>
    </row>
    <row r="57" spans="1:25">
      <c r="A57" s="1078"/>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c r="X57" s="1078"/>
      <c r="Y57" s="1078"/>
    </row>
  </sheetData>
  <mergeCells count="6">
    <mergeCell ref="A53:A55"/>
    <mergeCell ref="A3:B3"/>
    <mergeCell ref="A4:B4"/>
    <mergeCell ref="A5:B5"/>
    <mergeCell ref="A6:B6"/>
    <mergeCell ref="A44:B44"/>
  </mergeCells>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R56"/>
  <sheetViews>
    <sheetView workbookViewId="0">
      <pane xSplit="2" ySplit="6" topLeftCell="C7" activePane="bottomRight" state="frozen"/>
      <selection pane="topRight" activeCell="C1" sqref="C1"/>
      <selection pane="bottomLeft" activeCell="A7" sqref="A7"/>
      <selection pane="bottomRight" sqref="A1:XFD1048576"/>
    </sheetView>
  </sheetViews>
  <sheetFormatPr defaultColWidth="9" defaultRowHeight="13.5"/>
  <cols>
    <col min="1" max="1" width="3.125" style="1025" customWidth="1"/>
    <col min="2" max="2" width="26.625" style="1025" customWidth="1"/>
    <col min="3" max="11" width="14.125" style="1025" customWidth="1"/>
    <col min="12" max="12" width="9" style="1025"/>
    <col min="13" max="13" width="18" style="1025" bestFit="1" customWidth="1"/>
    <col min="14" max="14" width="16.625" style="1025" bestFit="1" customWidth="1"/>
    <col min="15" max="16" width="18" style="1025" bestFit="1" customWidth="1"/>
    <col min="17" max="17" width="16.625" style="1025" bestFit="1" customWidth="1"/>
    <col min="18" max="16384" width="9" style="1025"/>
  </cols>
  <sheetData>
    <row r="1" spans="1:17" ht="24" customHeight="1">
      <c r="A1" s="1023" t="s">
        <v>809</v>
      </c>
      <c r="C1" s="1023"/>
      <c r="D1" s="1023"/>
      <c r="E1" s="1023"/>
      <c r="F1" s="1023"/>
      <c r="G1" s="1023"/>
      <c r="H1" s="1023"/>
      <c r="I1" s="1023"/>
      <c r="J1" s="1023"/>
    </row>
    <row r="2" spans="1:17" ht="17.25" customHeight="1">
      <c r="A2" s="1023"/>
      <c r="B2" s="1023"/>
      <c r="C2" s="1023"/>
      <c r="D2" s="1023"/>
      <c r="E2" s="1023"/>
      <c r="F2" s="1023"/>
      <c r="G2" s="1023"/>
      <c r="H2" s="1023"/>
      <c r="I2" s="1023"/>
      <c r="J2" s="1023"/>
      <c r="K2" s="1024" t="s">
        <v>320</v>
      </c>
    </row>
    <row r="3" spans="1:17">
      <c r="A3" s="1065"/>
      <c r="B3" s="1066"/>
      <c r="C3" s="1067" t="s">
        <v>321</v>
      </c>
      <c r="D3" s="1068" t="s">
        <v>741</v>
      </c>
      <c r="E3" s="1068" t="s">
        <v>322</v>
      </c>
      <c r="F3" s="1068" t="s">
        <v>323</v>
      </c>
      <c r="G3" s="1068" t="s">
        <v>324</v>
      </c>
      <c r="H3" s="1068" t="s">
        <v>325</v>
      </c>
      <c r="I3" s="1068" t="s">
        <v>742</v>
      </c>
      <c r="J3" s="1068" t="s">
        <v>743</v>
      </c>
      <c r="K3" s="1068" t="s">
        <v>326</v>
      </c>
    </row>
    <row r="4" spans="1:17">
      <c r="A4" s="1428" t="s">
        <v>744</v>
      </c>
      <c r="B4" s="1429"/>
      <c r="C4" s="1031" t="s">
        <v>745</v>
      </c>
      <c r="D4" s="1032"/>
      <c r="E4" s="1033" t="s">
        <v>745</v>
      </c>
      <c r="F4" s="1032" t="s">
        <v>503</v>
      </c>
      <c r="G4" s="1033" t="s">
        <v>745</v>
      </c>
      <c r="H4" s="1033" t="s">
        <v>327</v>
      </c>
      <c r="I4" s="1033" t="s">
        <v>746</v>
      </c>
      <c r="J4" s="1032" t="s">
        <v>503</v>
      </c>
      <c r="K4" s="1033" t="s">
        <v>328</v>
      </c>
    </row>
    <row r="5" spans="1:17">
      <c r="A5" s="1069"/>
      <c r="B5" s="1036"/>
      <c r="C5" s="1031"/>
      <c r="D5" s="1032"/>
      <c r="E5" s="1032"/>
      <c r="F5" s="1032"/>
      <c r="G5" s="1032"/>
      <c r="H5" s="1033" t="s">
        <v>329</v>
      </c>
      <c r="I5" s="1032"/>
      <c r="J5" s="1032"/>
      <c r="K5" s="1032" t="s">
        <v>503</v>
      </c>
    </row>
    <row r="6" spans="1:17">
      <c r="A6" s="1070"/>
      <c r="B6" s="1039"/>
      <c r="C6" s="1040" t="s">
        <v>747</v>
      </c>
      <c r="D6" s="1041" t="s">
        <v>748</v>
      </c>
      <c r="E6" s="1041" t="s">
        <v>513</v>
      </c>
      <c r="F6" s="1041" t="s">
        <v>749</v>
      </c>
      <c r="G6" s="1041" t="s">
        <v>515</v>
      </c>
      <c r="H6" s="1041" t="s">
        <v>750</v>
      </c>
      <c r="I6" s="1042" t="s">
        <v>517</v>
      </c>
      <c r="J6" s="1041" t="s">
        <v>751</v>
      </c>
      <c r="K6" s="1042" t="s">
        <v>519</v>
      </c>
    </row>
    <row r="7" spans="1:17" ht="13.5" customHeight="1">
      <c r="A7" s="1071" t="s">
        <v>752</v>
      </c>
      <c r="B7" s="1036"/>
      <c r="C7" s="1045">
        <v>223144</v>
      </c>
      <c r="D7" s="1045">
        <v>121945</v>
      </c>
      <c r="E7" s="1045">
        <v>101199</v>
      </c>
      <c r="F7" s="1045">
        <v>36752</v>
      </c>
      <c r="G7" s="1045">
        <v>64447</v>
      </c>
      <c r="H7" s="1045">
        <v>-6042</v>
      </c>
      <c r="I7" s="1045">
        <v>70489</v>
      </c>
      <c r="J7" s="1045">
        <v>42130</v>
      </c>
      <c r="K7" s="1072">
        <v>28359</v>
      </c>
      <c r="M7" s="1047"/>
      <c r="N7" s="1047"/>
      <c r="O7" s="1047"/>
      <c r="P7" s="1047"/>
      <c r="Q7" s="1047"/>
    </row>
    <row r="8" spans="1:17" ht="13.5" customHeight="1">
      <c r="A8" s="1071"/>
      <c r="B8" s="1036" t="s">
        <v>753</v>
      </c>
      <c r="C8" s="1045">
        <v>166991</v>
      </c>
      <c r="D8" s="1045">
        <v>94630</v>
      </c>
      <c r="E8" s="1045">
        <v>72361</v>
      </c>
      <c r="F8" s="1045">
        <v>28550</v>
      </c>
      <c r="G8" s="1045">
        <v>43811</v>
      </c>
      <c r="H8" s="1045">
        <v>-8360</v>
      </c>
      <c r="I8" s="1045">
        <v>52171</v>
      </c>
      <c r="J8" s="1045">
        <v>35580</v>
      </c>
      <c r="K8" s="1072">
        <v>16591</v>
      </c>
      <c r="M8" s="1047"/>
      <c r="N8" s="1047"/>
      <c r="O8" s="1047"/>
      <c r="P8" s="1047"/>
      <c r="Q8" s="1047"/>
    </row>
    <row r="9" spans="1:17" ht="13.5" customHeight="1">
      <c r="A9" s="1071"/>
      <c r="B9" s="1036" t="s">
        <v>754</v>
      </c>
      <c r="C9" s="1045">
        <v>11197</v>
      </c>
      <c r="D9" s="1045">
        <v>5684</v>
      </c>
      <c r="E9" s="1045">
        <v>5513</v>
      </c>
      <c r="F9" s="1045">
        <v>1624</v>
      </c>
      <c r="G9" s="1045">
        <v>3889</v>
      </c>
      <c r="H9" s="1045">
        <v>497</v>
      </c>
      <c r="I9" s="1045">
        <v>3392</v>
      </c>
      <c r="J9" s="1045">
        <v>1836</v>
      </c>
      <c r="K9" s="1072">
        <v>1556</v>
      </c>
      <c r="M9" s="1047"/>
      <c r="N9" s="1047"/>
      <c r="O9" s="1047"/>
      <c r="P9" s="1047"/>
      <c r="Q9" s="1047"/>
    </row>
    <row r="10" spans="1:17" ht="13.5" customHeight="1">
      <c r="A10" s="1071"/>
      <c r="B10" s="1036" t="s">
        <v>755</v>
      </c>
      <c r="C10" s="1045">
        <v>44956</v>
      </c>
      <c r="D10" s="1045">
        <v>21631</v>
      </c>
      <c r="E10" s="1045">
        <v>23325</v>
      </c>
      <c r="F10" s="1045">
        <v>6578</v>
      </c>
      <c r="G10" s="1045">
        <v>16747</v>
      </c>
      <c r="H10" s="1045">
        <v>1821</v>
      </c>
      <c r="I10" s="1045">
        <v>14926</v>
      </c>
      <c r="J10" s="1045">
        <v>4714</v>
      </c>
      <c r="K10" s="1072">
        <v>10212</v>
      </c>
      <c r="M10" s="1047"/>
      <c r="N10" s="1047"/>
      <c r="O10" s="1047"/>
      <c r="P10" s="1047"/>
      <c r="Q10" s="1047"/>
    </row>
    <row r="11" spans="1:17" ht="13.5" customHeight="1">
      <c r="A11" s="1071" t="s">
        <v>756</v>
      </c>
      <c r="B11" s="1036"/>
      <c r="C11" s="1045">
        <v>15637</v>
      </c>
      <c r="D11" s="1045">
        <v>8121</v>
      </c>
      <c r="E11" s="1045">
        <v>7516</v>
      </c>
      <c r="F11" s="1045">
        <v>3109</v>
      </c>
      <c r="G11" s="1045">
        <v>4407</v>
      </c>
      <c r="H11" s="1045">
        <v>756</v>
      </c>
      <c r="I11" s="1045">
        <v>3651</v>
      </c>
      <c r="J11" s="1045">
        <v>1823</v>
      </c>
      <c r="K11" s="1072">
        <v>1828</v>
      </c>
      <c r="M11" s="1047"/>
      <c r="N11" s="1047"/>
      <c r="O11" s="1047"/>
      <c r="P11" s="1047"/>
      <c r="Q11" s="1047"/>
    </row>
    <row r="12" spans="1:17" ht="13.5" customHeight="1">
      <c r="A12" s="1071" t="s">
        <v>757</v>
      </c>
      <c r="B12" s="1036"/>
      <c r="C12" s="1045">
        <v>15469545</v>
      </c>
      <c r="D12" s="1045">
        <v>9718563</v>
      </c>
      <c r="E12" s="1045">
        <v>5750982</v>
      </c>
      <c r="F12" s="1045">
        <v>1818020</v>
      </c>
      <c r="G12" s="1045">
        <v>3932962</v>
      </c>
      <c r="H12" s="1045">
        <v>579266</v>
      </c>
      <c r="I12" s="1045">
        <v>3353696</v>
      </c>
      <c r="J12" s="1045">
        <v>2412466</v>
      </c>
      <c r="K12" s="1072">
        <v>941230</v>
      </c>
      <c r="M12" s="1047"/>
      <c r="N12" s="1047"/>
      <c r="O12" s="1047"/>
      <c r="P12" s="1047"/>
      <c r="Q12" s="1047"/>
    </row>
    <row r="13" spans="1:17" ht="13.5" customHeight="1">
      <c r="A13" s="1071"/>
      <c r="B13" s="1036" t="s">
        <v>758</v>
      </c>
      <c r="C13" s="1045">
        <v>1990424</v>
      </c>
      <c r="D13" s="1045">
        <v>1250177</v>
      </c>
      <c r="E13" s="1045">
        <v>740247</v>
      </c>
      <c r="F13" s="1045">
        <v>114109</v>
      </c>
      <c r="G13" s="1045">
        <v>626138</v>
      </c>
      <c r="H13" s="1045"/>
      <c r="I13" s="1045"/>
      <c r="J13" s="1045"/>
      <c r="K13" s="1072"/>
      <c r="M13" s="1047"/>
      <c r="N13" s="1047"/>
      <c r="O13" s="1047"/>
      <c r="P13" s="1047"/>
      <c r="Q13" s="1047"/>
    </row>
    <row r="14" spans="1:17" ht="13.5" customHeight="1">
      <c r="A14" s="1071"/>
      <c r="B14" s="1036" t="s">
        <v>759</v>
      </c>
      <c r="C14" s="1045">
        <v>126166</v>
      </c>
      <c r="D14" s="1045">
        <v>73721</v>
      </c>
      <c r="E14" s="1045">
        <v>52445</v>
      </c>
      <c r="F14" s="1045">
        <v>17295</v>
      </c>
      <c r="G14" s="1045">
        <v>35150</v>
      </c>
      <c r="H14" s="1045"/>
      <c r="I14" s="1045"/>
      <c r="J14" s="1045"/>
      <c r="K14" s="1072"/>
      <c r="M14" s="1047"/>
      <c r="N14" s="1047"/>
      <c r="O14" s="1047"/>
      <c r="P14" s="1047"/>
      <c r="Q14" s="1047"/>
    </row>
    <row r="15" spans="1:17" ht="13.5" customHeight="1">
      <c r="A15" s="1071"/>
      <c r="B15" s="1036" t="s">
        <v>760</v>
      </c>
      <c r="C15" s="1045">
        <v>281082</v>
      </c>
      <c r="D15" s="1045">
        <v>172773</v>
      </c>
      <c r="E15" s="1045">
        <v>108309</v>
      </c>
      <c r="F15" s="1045">
        <v>17307</v>
      </c>
      <c r="G15" s="1045">
        <v>91002</v>
      </c>
      <c r="H15" s="1045"/>
      <c r="I15" s="1045"/>
      <c r="J15" s="1045"/>
      <c r="K15" s="1072"/>
      <c r="M15" s="1047"/>
      <c r="N15" s="1047"/>
      <c r="O15" s="1047"/>
      <c r="P15" s="1047"/>
      <c r="Q15" s="1047"/>
    </row>
    <row r="16" spans="1:17" ht="13.5" customHeight="1">
      <c r="A16" s="1071"/>
      <c r="B16" s="1036" t="s">
        <v>761</v>
      </c>
      <c r="C16" s="1045">
        <v>2048349</v>
      </c>
      <c r="D16" s="1045">
        <v>1304115</v>
      </c>
      <c r="E16" s="1045">
        <v>744234</v>
      </c>
      <c r="F16" s="1045">
        <v>290501</v>
      </c>
      <c r="G16" s="1045">
        <v>453733</v>
      </c>
      <c r="H16" s="1045"/>
      <c r="I16" s="1045"/>
      <c r="J16" s="1045"/>
      <c r="K16" s="1072"/>
      <c r="M16" s="1047"/>
      <c r="N16" s="1047"/>
      <c r="O16" s="1047"/>
      <c r="P16" s="1047"/>
      <c r="Q16" s="1047"/>
    </row>
    <row r="17" spans="1:18" ht="13.5" customHeight="1">
      <c r="A17" s="1071"/>
      <c r="B17" s="1036" t="s">
        <v>762</v>
      </c>
      <c r="C17" s="1045">
        <v>124457</v>
      </c>
      <c r="D17" s="1045">
        <v>91447</v>
      </c>
      <c r="E17" s="1045">
        <v>33010</v>
      </c>
      <c r="F17" s="1045">
        <v>3225</v>
      </c>
      <c r="G17" s="1045">
        <v>29785</v>
      </c>
      <c r="H17" s="1045"/>
      <c r="I17" s="1045"/>
      <c r="J17" s="1045"/>
      <c r="K17" s="1072"/>
      <c r="M17" s="1047"/>
      <c r="N17" s="1047"/>
      <c r="O17" s="1047"/>
      <c r="P17" s="1047"/>
      <c r="Q17" s="1047"/>
    </row>
    <row r="18" spans="1:18" ht="13.5" customHeight="1">
      <c r="A18" s="1071"/>
      <c r="B18" s="1036" t="s">
        <v>763</v>
      </c>
      <c r="C18" s="1045">
        <v>301067</v>
      </c>
      <c r="D18" s="1045">
        <v>168643</v>
      </c>
      <c r="E18" s="1045">
        <v>132424</v>
      </c>
      <c r="F18" s="1045">
        <v>37958</v>
      </c>
      <c r="G18" s="1045">
        <v>94466</v>
      </c>
      <c r="H18" s="1045"/>
      <c r="I18" s="1045"/>
      <c r="J18" s="1045"/>
      <c r="K18" s="1072"/>
      <c r="M18" s="1047"/>
      <c r="N18" s="1047"/>
      <c r="O18" s="1047"/>
      <c r="P18" s="1047"/>
      <c r="Q18" s="1047"/>
    </row>
    <row r="19" spans="1:18" ht="13.5" customHeight="1">
      <c r="A19" s="1069"/>
      <c r="B19" s="1048" t="s">
        <v>764</v>
      </c>
      <c r="C19" s="1045">
        <v>2012653</v>
      </c>
      <c r="D19" s="1045">
        <v>1468249</v>
      </c>
      <c r="E19" s="1045">
        <v>544404</v>
      </c>
      <c r="F19" s="1045">
        <v>113826</v>
      </c>
      <c r="G19" s="1045">
        <v>430578</v>
      </c>
      <c r="H19" s="1045"/>
      <c r="I19" s="1045"/>
      <c r="J19" s="1045"/>
      <c r="K19" s="1072"/>
      <c r="M19" s="1047"/>
      <c r="N19" s="1047"/>
      <c r="O19" s="1047"/>
      <c r="P19" s="1047"/>
      <c r="Q19" s="1047"/>
    </row>
    <row r="20" spans="1:18" ht="13.5" customHeight="1">
      <c r="A20" s="1071"/>
      <c r="B20" s="1036" t="s">
        <v>765</v>
      </c>
      <c r="C20" s="1045">
        <v>792456</v>
      </c>
      <c r="D20" s="1045">
        <v>474278</v>
      </c>
      <c r="E20" s="1045">
        <v>318178</v>
      </c>
      <c r="F20" s="1045">
        <v>50197</v>
      </c>
      <c r="G20" s="1045">
        <v>267981</v>
      </c>
      <c r="H20" s="1045"/>
      <c r="I20" s="1045"/>
      <c r="J20" s="1045"/>
      <c r="K20" s="1072"/>
      <c r="M20" s="1047"/>
      <c r="N20" s="1047"/>
      <c r="O20" s="1047"/>
      <c r="P20" s="1047"/>
      <c r="Q20" s="1047"/>
    </row>
    <row r="21" spans="1:18" ht="13.5" customHeight="1">
      <c r="A21" s="1071"/>
      <c r="B21" s="1036" t="s">
        <v>766</v>
      </c>
      <c r="C21" s="1045">
        <v>2539895</v>
      </c>
      <c r="D21" s="1045">
        <v>1318836</v>
      </c>
      <c r="E21" s="1045">
        <v>1221059</v>
      </c>
      <c r="F21" s="1045">
        <v>302314</v>
      </c>
      <c r="G21" s="1045">
        <v>918745</v>
      </c>
      <c r="H21" s="1045"/>
      <c r="I21" s="1045"/>
      <c r="J21" s="1045"/>
      <c r="K21" s="1072"/>
      <c r="M21" s="1047"/>
      <c r="N21" s="1047"/>
      <c r="O21" s="1047"/>
      <c r="P21" s="1047"/>
      <c r="Q21" s="1047"/>
    </row>
    <row r="22" spans="1:18" ht="13.5" customHeight="1">
      <c r="A22" s="1071"/>
      <c r="B22" s="1036" t="s">
        <v>767</v>
      </c>
      <c r="C22" s="1045">
        <v>329326</v>
      </c>
      <c r="D22" s="1045">
        <v>255420</v>
      </c>
      <c r="E22" s="1045">
        <v>73906</v>
      </c>
      <c r="F22" s="1045">
        <v>50926</v>
      </c>
      <c r="G22" s="1045">
        <v>22980</v>
      </c>
      <c r="H22" s="1045"/>
      <c r="I22" s="1045"/>
      <c r="J22" s="1045"/>
      <c r="K22" s="1072"/>
      <c r="M22" s="1047"/>
      <c r="N22" s="1049"/>
      <c r="O22" s="1049"/>
      <c r="P22" s="1049"/>
      <c r="Q22" s="1049"/>
      <c r="R22" s="1049"/>
    </row>
    <row r="23" spans="1:18" ht="13.5" customHeight="1">
      <c r="A23" s="1071"/>
      <c r="B23" s="1036" t="s">
        <v>768</v>
      </c>
      <c r="C23" s="1045">
        <v>1688473</v>
      </c>
      <c r="D23" s="1045">
        <v>1149557</v>
      </c>
      <c r="E23" s="1045">
        <v>538916</v>
      </c>
      <c r="F23" s="1045">
        <v>321787</v>
      </c>
      <c r="G23" s="1045">
        <v>217129</v>
      </c>
      <c r="H23" s="1045"/>
      <c r="I23" s="1045"/>
      <c r="J23" s="1045"/>
      <c r="K23" s="1072"/>
      <c r="M23" s="1047"/>
      <c r="N23" s="1049"/>
      <c r="O23" s="1049"/>
      <c r="P23" s="1049"/>
      <c r="Q23" s="1049"/>
      <c r="R23" s="1049"/>
    </row>
    <row r="24" spans="1:18" ht="13.5" customHeight="1">
      <c r="A24" s="1071"/>
      <c r="B24" s="1036" t="s">
        <v>807</v>
      </c>
      <c r="C24" s="1045">
        <v>800932</v>
      </c>
      <c r="D24" s="1045">
        <v>549943</v>
      </c>
      <c r="E24" s="1045">
        <v>250989</v>
      </c>
      <c r="F24" s="1045">
        <v>270344</v>
      </c>
      <c r="G24" s="1045">
        <v>-19355</v>
      </c>
      <c r="H24" s="1045"/>
      <c r="I24" s="1045"/>
      <c r="J24" s="1045"/>
      <c r="K24" s="1072"/>
      <c r="M24" s="1047"/>
      <c r="N24" s="1047"/>
      <c r="O24" s="1047"/>
      <c r="P24" s="1047"/>
      <c r="Q24" s="1047"/>
    </row>
    <row r="25" spans="1:18" ht="13.5" customHeight="1">
      <c r="A25" s="1071"/>
      <c r="B25" s="1036" t="s">
        <v>770</v>
      </c>
      <c r="C25" s="1045">
        <v>1324149</v>
      </c>
      <c r="D25" s="1045">
        <v>791555</v>
      </c>
      <c r="E25" s="1045">
        <v>532594</v>
      </c>
      <c r="F25" s="1045">
        <v>124292</v>
      </c>
      <c r="G25" s="1045">
        <v>408302</v>
      </c>
      <c r="H25" s="1045"/>
      <c r="I25" s="1045"/>
      <c r="J25" s="1045"/>
      <c r="K25" s="1072"/>
      <c r="M25" s="1047"/>
      <c r="N25" s="1047"/>
      <c r="O25" s="1047"/>
      <c r="P25" s="1047"/>
      <c r="Q25" s="1047"/>
    </row>
    <row r="26" spans="1:18" ht="13.5" customHeight="1">
      <c r="A26" s="1071"/>
      <c r="B26" s="1036" t="s">
        <v>771</v>
      </c>
      <c r="C26" s="1045">
        <v>138961</v>
      </c>
      <c r="D26" s="1045">
        <v>77342</v>
      </c>
      <c r="E26" s="1045">
        <v>61619</v>
      </c>
      <c r="F26" s="1045">
        <v>15490</v>
      </c>
      <c r="G26" s="1045">
        <v>46129</v>
      </c>
      <c r="H26" s="1045"/>
      <c r="I26" s="1045"/>
      <c r="J26" s="1045"/>
      <c r="K26" s="1072"/>
      <c r="M26" s="1047"/>
      <c r="N26" s="1047"/>
      <c r="O26" s="1047"/>
      <c r="P26" s="1047"/>
      <c r="Q26" s="1047"/>
    </row>
    <row r="27" spans="1:18" ht="13.5" customHeight="1">
      <c r="A27" s="1071"/>
      <c r="B27" s="1036" t="s">
        <v>772</v>
      </c>
      <c r="C27" s="1045">
        <v>971155</v>
      </c>
      <c r="D27" s="1045">
        <v>572507</v>
      </c>
      <c r="E27" s="1045">
        <v>398648</v>
      </c>
      <c r="F27" s="1045">
        <v>88449</v>
      </c>
      <c r="G27" s="1045">
        <v>310199</v>
      </c>
      <c r="H27" s="1045"/>
      <c r="I27" s="1045"/>
      <c r="J27" s="1045"/>
      <c r="K27" s="1072"/>
      <c r="M27" s="1047"/>
      <c r="N27" s="1047"/>
      <c r="O27" s="1047"/>
      <c r="P27" s="1047"/>
      <c r="Q27" s="1047"/>
    </row>
    <row r="28" spans="1:18" ht="13.5" customHeight="1">
      <c r="A28" s="1071" t="s">
        <v>773</v>
      </c>
      <c r="B28" s="1036"/>
      <c r="C28" s="1045">
        <v>1844541</v>
      </c>
      <c r="D28" s="1045">
        <v>924717</v>
      </c>
      <c r="E28" s="1045">
        <v>919824</v>
      </c>
      <c r="F28" s="1045">
        <v>341618</v>
      </c>
      <c r="G28" s="1045">
        <v>578206</v>
      </c>
      <c r="H28" s="1045">
        <v>70633</v>
      </c>
      <c r="I28" s="1045">
        <v>507573</v>
      </c>
      <c r="J28" s="1045">
        <v>174289</v>
      </c>
      <c r="K28" s="1072">
        <v>333284</v>
      </c>
      <c r="M28" s="1047"/>
      <c r="N28" s="1047"/>
      <c r="O28" s="1047"/>
      <c r="P28" s="1047"/>
      <c r="Q28" s="1047"/>
    </row>
    <row r="29" spans="1:18" ht="13.5" customHeight="1">
      <c r="A29" s="1071"/>
      <c r="B29" s="1036" t="s">
        <v>774</v>
      </c>
      <c r="C29" s="1045">
        <v>1148488</v>
      </c>
      <c r="D29" s="1045">
        <v>666713</v>
      </c>
      <c r="E29" s="1045">
        <v>481775</v>
      </c>
      <c r="F29" s="1045">
        <v>222963</v>
      </c>
      <c r="G29" s="1045">
        <v>258812</v>
      </c>
      <c r="H29" s="1045"/>
      <c r="I29" s="1045"/>
      <c r="J29" s="1045"/>
      <c r="K29" s="1072"/>
      <c r="M29" s="1047"/>
      <c r="N29" s="1047"/>
      <c r="O29" s="1047"/>
      <c r="P29" s="1047"/>
      <c r="Q29" s="1047"/>
    </row>
    <row r="30" spans="1:18" ht="13.5" customHeight="1">
      <c r="A30" s="1071"/>
      <c r="B30" s="1036" t="s">
        <v>775</v>
      </c>
      <c r="C30" s="1045">
        <v>696053</v>
      </c>
      <c r="D30" s="1045">
        <v>258004</v>
      </c>
      <c r="E30" s="1045">
        <v>438049</v>
      </c>
      <c r="F30" s="1045">
        <v>118655</v>
      </c>
      <c r="G30" s="1045">
        <v>319394</v>
      </c>
      <c r="H30" s="1045"/>
      <c r="I30" s="1045"/>
      <c r="J30" s="1045"/>
      <c r="K30" s="1072"/>
      <c r="M30" s="1047"/>
      <c r="N30" s="1047"/>
      <c r="O30" s="1047"/>
      <c r="P30" s="1047"/>
      <c r="Q30" s="1047"/>
    </row>
    <row r="31" spans="1:18" ht="13.5" customHeight="1">
      <c r="A31" s="1071" t="s">
        <v>776</v>
      </c>
      <c r="B31" s="1036"/>
      <c r="C31" s="1045">
        <v>1886605</v>
      </c>
      <c r="D31" s="1045">
        <v>1022139</v>
      </c>
      <c r="E31" s="1045">
        <v>864466</v>
      </c>
      <c r="F31" s="1045">
        <v>83248</v>
      </c>
      <c r="G31" s="1045">
        <v>781218</v>
      </c>
      <c r="H31" s="1045">
        <v>66151</v>
      </c>
      <c r="I31" s="1045">
        <v>715067</v>
      </c>
      <c r="J31" s="1045">
        <v>658603</v>
      </c>
      <c r="K31" s="1072">
        <v>56464</v>
      </c>
      <c r="M31" s="1047"/>
      <c r="N31" s="1047"/>
      <c r="O31" s="1047"/>
      <c r="P31" s="1047"/>
      <c r="Q31" s="1047"/>
    </row>
    <row r="32" spans="1:18" ht="13.5" customHeight="1">
      <c r="A32" s="1071" t="s">
        <v>777</v>
      </c>
      <c r="B32" s="1036"/>
      <c r="C32" s="1045">
        <v>3659579</v>
      </c>
      <c r="D32" s="1045">
        <v>1416154</v>
      </c>
      <c r="E32" s="1045">
        <v>2243425</v>
      </c>
      <c r="F32" s="1045">
        <v>276679</v>
      </c>
      <c r="G32" s="1045">
        <v>1966746</v>
      </c>
      <c r="H32" s="1045">
        <v>227757</v>
      </c>
      <c r="I32" s="1045">
        <v>1738989</v>
      </c>
      <c r="J32" s="1045">
        <v>1289945</v>
      </c>
      <c r="K32" s="1072">
        <v>449044</v>
      </c>
      <c r="M32" s="1047"/>
      <c r="N32" s="1047"/>
      <c r="O32" s="1047"/>
      <c r="P32" s="1047"/>
      <c r="Q32" s="1047"/>
    </row>
    <row r="33" spans="1:17" ht="13.5" customHeight="1">
      <c r="A33" s="1071"/>
      <c r="B33" s="1036" t="s">
        <v>778</v>
      </c>
      <c r="C33" s="1045">
        <v>1435296</v>
      </c>
      <c r="D33" s="1045">
        <v>438025</v>
      </c>
      <c r="E33" s="1045">
        <v>997271</v>
      </c>
      <c r="F33" s="1045">
        <v>113802</v>
      </c>
      <c r="G33" s="1045">
        <v>883469</v>
      </c>
      <c r="H33" s="1045"/>
      <c r="I33" s="1045"/>
      <c r="J33" s="1045"/>
      <c r="K33" s="1072"/>
      <c r="M33" s="1047"/>
      <c r="N33" s="1047"/>
      <c r="O33" s="1047"/>
      <c r="P33" s="1047"/>
      <c r="Q33" s="1047"/>
    </row>
    <row r="34" spans="1:17" ht="13.5" customHeight="1">
      <c r="A34" s="1071"/>
      <c r="B34" s="1036" t="s">
        <v>779</v>
      </c>
      <c r="C34" s="1045">
        <v>2224283</v>
      </c>
      <c r="D34" s="1045">
        <v>978129</v>
      </c>
      <c r="E34" s="1045">
        <v>1246154</v>
      </c>
      <c r="F34" s="1045">
        <v>162877</v>
      </c>
      <c r="G34" s="1045">
        <v>1083277</v>
      </c>
      <c r="H34" s="1045"/>
      <c r="I34" s="1045"/>
      <c r="J34" s="1045"/>
      <c r="K34" s="1072"/>
      <c r="M34" s="1047"/>
      <c r="N34" s="1047"/>
      <c r="O34" s="1047"/>
      <c r="P34" s="1047"/>
      <c r="Q34" s="1047"/>
    </row>
    <row r="35" spans="1:17" ht="13.5" customHeight="1">
      <c r="A35" s="1071" t="s">
        <v>780</v>
      </c>
      <c r="B35" s="1036"/>
      <c r="C35" s="1045">
        <v>2232868</v>
      </c>
      <c r="D35" s="1045">
        <v>945731</v>
      </c>
      <c r="E35" s="1045">
        <v>1287137</v>
      </c>
      <c r="F35" s="1045">
        <v>319994</v>
      </c>
      <c r="G35" s="1045">
        <v>967143</v>
      </c>
      <c r="H35" s="1045">
        <v>100413</v>
      </c>
      <c r="I35" s="1045">
        <v>866730</v>
      </c>
      <c r="J35" s="1045">
        <v>626045</v>
      </c>
      <c r="K35" s="1072">
        <v>240685</v>
      </c>
      <c r="M35" s="1047"/>
      <c r="N35" s="1047"/>
      <c r="O35" s="1047"/>
      <c r="P35" s="1047"/>
      <c r="Q35" s="1047"/>
    </row>
    <row r="36" spans="1:17" ht="13.5" customHeight="1">
      <c r="A36" s="1071" t="s">
        <v>781</v>
      </c>
      <c r="B36" s="1036"/>
      <c r="C36" s="1045">
        <v>1317969</v>
      </c>
      <c r="D36" s="1045">
        <v>790839</v>
      </c>
      <c r="E36" s="1045">
        <v>527130</v>
      </c>
      <c r="F36" s="1045">
        <v>73424</v>
      </c>
      <c r="G36" s="1045">
        <v>453706</v>
      </c>
      <c r="H36" s="1045">
        <v>43080</v>
      </c>
      <c r="I36" s="1045">
        <v>410626</v>
      </c>
      <c r="J36" s="1045">
        <v>202558</v>
      </c>
      <c r="K36" s="1072">
        <v>208068</v>
      </c>
      <c r="M36" s="1047"/>
      <c r="N36" s="1047"/>
      <c r="O36" s="1047"/>
      <c r="P36" s="1047"/>
      <c r="Q36" s="1047"/>
    </row>
    <row r="37" spans="1:17" ht="13.5" customHeight="1">
      <c r="A37" s="1071" t="s">
        <v>782</v>
      </c>
      <c r="B37" s="1036"/>
      <c r="C37" s="1045">
        <v>1121624</v>
      </c>
      <c r="D37" s="1045">
        <v>559550</v>
      </c>
      <c r="E37" s="1045">
        <v>562074</v>
      </c>
      <c r="F37" s="1045">
        <v>180813</v>
      </c>
      <c r="G37" s="1045">
        <v>381261</v>
      </c>
      <c r="H37" s="1045">
        <v>43839</v>
      </c>
      <c r="I37" s="1045">
        <v>337422</v>
      </c>
      <c r="J37" s="1045">
        <v>235151</v>
      </c>
      <c r="K37" s="1072">
        <v>102271</v>
      </c>
      <c r="M37" s="1047"/>
      <c r="N37" s="1047"/>
      <c r="O37" s="1047"/>
      <c r="P37" s="1047"/>
      <c r="Q37" s="1047"/>
    </row>
    <row r="38" spans="1:17" ht="13.5" customHeight="1">
      <c r="A38" s="1071"/>
      <c r="B38" s="1036" t="s">
        <v>783</v>
      </c>
      <c r="C38" s="1045">
        <v>730682</v>
      </c>
      <c r="D38" s="1045">
        <v>381119</v>
      </c>
      <c r="E38" s="1045">
        <v>349563</v>
      </c>
      <c r="F38" s="1045">
        <v>153369</v>
      </c>
      <c r="G38" s="1045">
        <v>196194</v>
      </c>
      <c r="H38" s="1045"/>
      <c r="I38" s="1045"/>
      <c r="J38" s="1045"/>
      <c r="K38" s="1072"/>
      <c r="M38" s="1047"/>
      <c r="N38" s="1047"/>
      <c r="O38" s="1047"/>
      <c r="P38" s="1047"/>
      <c r="Q38" s="1047"/>
    </row>
    <row r="39" spans="1:17" ht="13.5" customHeight="1">
      <c r="A39" s="1071"/>
      <c r="B39" s="1036" t="s">
        <v>803</v>
      </c>
      <c r="C39" s="1045">
        <v>390942</v>
      </c>
      <c r="D39" s="1045">
        <v>178431</v>
      </c>
      <c r="E39" s="1045">
        <v>212511</v>
      </c>
      <c r="F39" s="1045">
        <v>27444</v>
      </c>
      <c r="G39" s="1045">
        <v>185067</v>
      </c>
      <c r="H39" s="1045"/>
      <c r="I39" s="1045"/>
      <c r="J39" s="1045"/>
      <c r="K39" s="1072"/>
      <c r="M39" s="1047"/>
      <c r="N39" s="1047"/>
      <c r="O39" s="1047"/>
      <c r="P39" s="1047"/>
      <c r="Q39" s="1047"/>
    </row>
    <row r="40" spans="1:17" ht="13.5" customHeight="1">
      <c r="A40" s="1071" t="s">
        <v>784</v>
      </c>
      <c r="B40" s="1036"/>
      <c r="C40" s="1045">
        <v>1080541</v>
      </c>
      <c r="D40" s="1045">
        <v>382817</v>
      </c>
      <c r="E40" s="1045">
        <v>697724</v>
      </c>
      <c r="F40" s="1045">
        <v>75778</v>
      </c>
      <c r="G40" s="1045">
        <v>621946</v>
      </c>
      <c r="H40" s="1045">
        <v>10407</v>
      </c>
      <c r="I40" s="1045">
        <v>611539</v>
      </c>
      <c r="J40" s="1045">
        <v>289905</v>
      </c>
      <c r="K40" s="1072">
        <v>321634</v>
      </c>
      <c r="M40" s="1047"/>
      <c r="N40" s="1047"/>
      <c r="O40" s="1047"/>
      <c r="P40" s="1047"/>
      <c r="Q40" s="1047"/>
    </row>
    <row r="41" spans="1:17" ht="13.5" customHeight="1">
      <c r="A41" s="1071" t="s">
        <v>785</v>
      </c>
      <c r="B41" s="1036"/>
      <c r="C41" s="1045">
        <v>3515452</v>
      </c>
      <c r="D41" s="1045">
        <v>624183</v>
      </c>
      <c r="E41" s="1045">
        <v>2891269</v>
      </c>
      <c r="F41" s="1045">
        <v>1176004</v>
      </c>
      <c r="G41" s="1045">
        <v>1715265</v>
      </c>
      <c r="H41" s="1045">
        <v>116745</v>
      </c>
      <c r="I41" s="1045">
        <v>1598520</v>
      </c>
      <c r="J41" s="1045">
        <v>144320</v>
      </c>
      <c r="K41" s="1072">
        <v>1454200</v>
      </c>
      <c r="M41" s="1047"/>
      <c r="N41" s="1047"/>
      <c r="O41" s="1047"/>
      <c r="P41" s="1047"/>
      <c r="Q41" s="1047"/>
    </row>
    <row r="42" spans="1:17" ht="13.5" customHeight="1">
      <c r="A42" s="1071"/>
      <c r="B42" s="1036" t="s">
        <v>786</v>
      </c>
      <c r="C42" s="1045">
        <v>2936832</v>
      </c>
      <c r="D42" s="1045">
        <v>453530</v>
      </c>
      <c r="E42" s="1045">
        <v>2483302</v>
      </c>
      <c r="F42" s="1045">
        <v>1054723</v>
      </c>
      <c r="G42" s="1045">
        <v>1428579</v>
      </c>
      <c r="H42" s="1045"/>
      <c r="I42" s="1045"/>
      <c r="J42" s="1045"/>
      <c r="K42" s="1072"/>
      <c r="M42" s="1047"/>
      <c r="N42" s="1047"/>
      <c r="O42" s="1047"/>
      <c r="P42" s="1047"/>
      <c r="Q42" s="1047"/>
    </row>
    <row r="43" spans="1:17" ht="13.5" customHeight="1">
      <c r="A43" s="1071"/>
      <c r="B43" s="1036" t="s">
        <v>787</v>
      </c>
      <c r="C43" s="1045">
        <v>578620</v>
      </c>
      <c r="D43" s="1045">
        <v>170653</v>
      </c>
      <c r="E43" s="1045">
        <v>407967</v>
      </c>
      <c r="F43" s="1045">
        <v>121281</v>
      </c>
      <c r="G43" s="1045">
        <v>286686</v>
      </c>
      <c r="H43" s="1045"/>
      <c r="I43" s="1045"/>
      <c r="J43" s="1045"/>
      <c r="K43" s="1072"/>
      <c r="M43" s="1047"/>
      <c r="N43" s="1047"/>
      <c r="O43" s="1047"/>
      <c r="P43" s="1047"/>
      <c r="Q43" s="1047"/>
    </row>
    <row r="44" spans="1:17" ht="13.5" customHeight="1">
      <c r="A44" s="1071" t="s">
        <v>804</v>
      </c>
      <c r="B44" s="1036"/>
      <c r="C44" s="1045">
        <v>1919931</v>
      </c>
      <c r="D44" s="1045">
        <v>613525</v>
      </c>
      <c r="E44" s="1045">
        <v>1306406</v>
      </c>
      <c r="F44" s="1045">
        <v>143762</v>
      </c>
      <c r="G44" s="1045">
        <v>1162644</v>
      </c>
      <c r="H44" s="1045">
        <v>104040</v>
      </c>
      <c r="I44" s="1045">
        <v>1058604</v>
      </c>
      <c r="J44" s="1045">
        <v>1034222</v>
      </c>
      <c r="K44" s="1072">
        <v>24382</v>
      </c>
      <c r="M44" s="1047"/>
      <c r="N44" s="1047"/>
      <c r="O44" s="1047"/>
      <c r="P44" s="1047"/>
      <c r="Q44" s="1047"/>
    </row>
    <row r="45" spans="1:17" ht="13.5" customHeight="1">
      <c r="A45" s="1071" t="s">
        <v>789</v>
      </c>
      <c r="B45" s="1036"/>
      <c r="C45" s="1045">
        <v>869573</v>
      </c>
      <c r="D45" s="1045">
        <v>215896</v>
      </c>
      <c r="E45" s="1045">
        <v>653677</v>
      </c>
      <c r="F45" s="1045">
        <v>183850</v>
      </c>
      <c r="G45" s="1045">
        <v>469827</v>
      </c>
      <c r="H45" s="1045">
        <v>379</v>
      </c>
      <c r="I45" s="1045">
        <v>469448</v>
      </c>
      <c r="J45" s="1045">
        <v>469448</v>
      </c>
      <c r="K45" s="1072">
        <v>0</v>
      </c>
      <c r="M45" s="1047"/>
      <c r="N45" s="1047"/>
      <c r="O45" s="1047"/>
      <c r="P45" s="1047"/>
      <c r="Q45" s="1047"/>
    </row>
    <row r="46" spans="1:17" ht="13.5" customHeight="1">
      <c r="A46" s="1071" t="s">
        <v>790</v>
      </c>
      <c r="B46" s="1036"/>
      <c r="C46" s="1045">
        <v>1046801</v>
      </c>
      <c r="D46" s="1045">
        <v>197061</v>
      </c>
      <c r="E46" s="1045">
        <v>849740</v>
      </c>
      <c r="F46" s="1045">
        <v>190435</v>
      </c>
      <c r="G46" s="1045">
        <v>659305</v>
      </c>
      <c r="H46" s="1045">
        <v>25080</v>
      </c>
      <c r="I46" s="1045">
        <v>634225</v>
      </c>
      <c r="J46" s="1045">
        <v>490443</v>
      </c>
      <c r="K46" s="1072">
        <v>143782</v>
      </c>
      <c r="M46" s="1047"/>
      <c r="N46" s="1047"/>
      <c r="O46" s="1047"/>
      <c r="P46" s="1047"/>
      <c r="Q46" s="1047"/>
    </row>
    <row r="47" spans="1:17" ht="13.5" customHeight="1">
      <c r="A47" s="1071" t="s">
        <v>791</v>
      </c>
      <c r="B47" s="1036"/>
      <c r="C47" s="1045">
        <v>2823149</v>
      </c>
      <c r="D47" s="1045">
        <v>938461</v>
      </c>
      <c r="E47" s="1045">
        <v>1884688</v>
      </c>
      <c r="F47" s="1045">
        <v>217050</v>
      </c>
      <c r="G47" s="1045">
        <v>1667638</v>
      </c>
      <c r="H47" s="1045">
        <v>11344</v>
      </c>
      <c r="I47" s="1045">
        <v>1656294</v>
      </c>
      <c r="J47" s="1045">
        <v>1291032</v>
      </c>
      <c r="K47" s="1072">
        <v>365262</v>
      </c>
      <c r="M47" s="1047"/>
      <c r="N47" s="1047"/>
      <c r="O47" s="1047"/>
      <c r="P47" s="1047"/>
      <c r="Q47" s="1047"/>
    </row>
    <row r="48" spans="1:17" ht="13.5" customHeight="1">
      <c r="A48" s="1071" t="s">
        <v>792</v>
      </c>
      <c r="B48" s="1036"/>
      <c r="C48" s="1045">
        <v>1617057</v>
      </c>
      <c r="D48" s="1045">
        <v>663158</v>
      </c>
      <c r="E48" s="1045">
        <v>953899</v>
      </c>
      <c r="F48" s="1045">
        <v>188635</v>
      </c>
      <c r="G48" s="1045">
        <v>765264</v>
      </c>
      <c r="H48" s="1045">
        <v>94943</v>
      </c>
      <c r="I48" s="1045">
        <v>670321</v>
      </c>
      <c r="J48" s="1045">
        <v>466454</v>
      </c>
      <c r="K48" s="1072">
        <v>203867</v>
      </c>
      <c r="M48" s="1047"/>
      <c r="N48" s="1047"/>
      <c r="O48" s="1047"/>
      <c r="P48" s="1047"/>
      <c r="Q48" s="1047"/>
    </row>
    <row r="49" spans="1:17" ht="13.5" customHeight="1">
      <c r="A49" s="1073" t="s">
        <v>793</v>
      </c>
      <c r="B49" s="1051"/>
      <c r="C49" s="1052">
        <v>40644017</v>
      </c>
      <c r="D49" s="1053">
        <v>19142860</v>
      </c>
      <c r="E49" s="1053">
        <v>21501156</v>
      </c>
      <c r="F49" s="1053">
        <v>5309171</v>
      </c>
      <c r="G49" s="1053">
        <v>16191985</v>
      </c>
      <c r="H49" s="1053">
        <v>1488792</v>
      </c>
      <c r="I49" s="1053">
        <v>14703193</v>
      </c>
      <c r="J49" s="1053">
        <v>9828834</v>
      </c>
      <c r="K49" s="1074">
        <v>4874359</v>
      </c>
      <c r="M49" s="1047"/>
      <c r="N49" s="1047"/>
      <c r="O49" s="1047"/>
      <c r="P49" s="1047"/>
      <c r="Q49" s="1047"/>
    </row>
    <row r="50" spans="1:17" ht="13.5" customHeight="1">
      <c r="A50" s="1071" t="s">
        <v>794</v>
      </c>
      <c r="B50" s="1036"/>
      <c r="C50" s="1045">
        <v>371269</v>
      </c>
      <c r="D50" s="1045">
        <v>0</v>
      </c>
      <c r="E50" s="1045">
        <v>371269</v>
      </c>
      <c r="F50" s="1045">
        <v>0</v>
      </c>
      <c r="G50" s="1045">
        <v>371269</v>
      </c>
      <c r="H50" s="1045">
        <v>371269</v>
      </c>
      <c r="I50" s="1045">
        <v>0</v>
      </c>
      <c r="J50" s="1045">
        <v>0</v>
      </c>
      <c r="K50" s="1072">
        <v>0</v>
      </c>
      <c r="M50" s="1047"/>
      <c r="N50" s="1047"/>
      <c r="O50" s="1047"/>
      <c r="P50" s="1047"/>
      <c r="Q50" s="1047"/>
    </row>
    <row r="51" spans="1:17" ht="13.5" customHeight="1">
      <c r="A51" s="1075">
        <v>19</v>
      </c>
      <c r="B51" s="1056" t="s">
        <v>795</v>
      </c>
      <c r="C51" s="1045">
        <v>179146</v>
      </c>
      <c r="D51" s="1045">
        <v>0</v>
      </c>
      <c r="E51" s="1045">
        <v>179146</v>
      </c>
      <c r="F51" s="1045">
        <v>0</v>
      </c>
      <c r="G51" s="1045">
        <v>179146</v>
      </c>
      <c r="H51" s="1045">
        <v>179146</v>
      </c>
      <c r="I51" s="1045">
        <v>0</v>
      </c>
      <c r="J51" s="1045">
        <v>0</v>
      </c>
      <c r="K51" s="1072">
        <v>0</v>
      </c>
      <c r="M51" s="1047"/>
      <c r="N51" s="1047"/>
      <c r="O51" s="1047"/>
      <c r="P51" s="1047"/>
      <c r="Q51" s="1047"/>
    </row>
    <row r="52" spans="1:17" ht="13.5" customHeight="1">
      <c r="A52" s="1073" t="s">
        <v>796</v>
      </c>
      <c r="B52" s="1051"/>
      <c r="C52" s="1052">
        <v>40836140</v>
      </c>
      <c r="D52" s="1053">
        <v>19142860</v>
      </c>
      <c r="E52" s="1053">
        <v>21693279</v>
      </c>
      <c r="F52" s="1053">
        <v>5309171</v>
      </c>
      <c r="G52" s="1053">
        <v>16384108</v>
      </c>
      <c r="H52" s="1053">
        <v>1680915</v>
      </c>
      <c r="I52" s="1053">
        <v>14703193</v>
      </c>
      <c r="J52" s="1053">
        <v>9828834</v>
      </c>
      <c r="K52" s="1074">
        <v>4874359</v>
      </c>
      <c r="M52" s="1047"/>
      <c r="N52" s="1047"/>
      <c r="O52" s="1047"/>
      <c r="P52" s="1047"/>
      <c r="Q52" s="1047"/>
    </row>
    <row r="53" spans="1:17" ht="13.5" customHeight="1">
      <c r="A53" s="1425" t="s">
        <v>797</v>
      </c>
      <c r="B53" s="1057" t="s">
        <v>798</v>
      </c>
      <c r="C53" s="1045">
        <v>37994518</v>
      </c>
      <c r="D53" s="1045">
        <v>18453929</v>
      </c>
      <c r="E53" s="1045">
        <v>19540588</v>
      </c>
      <c r="F53" s="1045">
        <v>4839209</v>
      </c>
      <c r="G53" s="1045">
        <v>14701379</v>
      </c>
      <c r="H53" s="1045">
        <v>1474606</v>
      </c>
      <c r="I53" s="1045">
        <v>13226773</v>
      </c>
      <c r="J53" s="1045">
        <v>8352414</v>
      </c>
      <c r="K53" s="1072">
        <v>4874359</v>
      </c>
      <c r="M53" s="1047"/>
      <c r="N53" s="1047"/>
      <c r="O53" s="1047"/>
      <c r="P53" s="1047"/>
      <c r="Q53" s="1047"/>
    </row>
    <row r="54" spans="1:17" ht="13.5" customHeight="1">
      <c r="A54" s="1426"/>
      <c r="B54" s="1058" t="s">
        <v>799</v>
      </c>
      <c r="C54" s="1045">
        <v>1994949</v>
      </c>
      <c r="D54" s="1045">
        <v>522688</v>
      </c>
      <c r="E54" s="1045">
        <v>1472261</v>
      </c>
      <c r="F54" s="1045">
        <v>379907</v>
      </c>
      <c r="G54" s="1045">
        <v>1092354</v>
      </c>
      <c r="H54" s="1045">
        <v>1458</v>
      </c>
      <c r="I54" s="1045">
        <v>1090896</v>
      </c>
      <c r="J54" s="1045">
        <v>1090896</v>
      </c>
      <c r="K54" s="1072">
        <v>0</v>
      </c>
      <c r="M54" s="1047"/>
      <c r="N54" s="1047"/>
      <c r="O54" s="1047"/>
      <c r="P54" s="1047"/>
      <c r="Q54" s="1047"/>
    </row>
    <row r="55" spans="1:17" ht="13.5" customHeight="1">
      <c r="A55" s="1427"/>
      <c r="B55" s="1059" t="s">
        <v>800</v>
      </c>
      <c r="C55" s="1045">
        <v>654550</v>
      </c>
      <c r="D55" s="1045">
        <v>166243</v>
      </c>
      <c r="E55" s="1045">
        <v>488307</v>
      </c>
      <c r="F55" s="1045">
        <v>90055</v>
      </c>
      <c r="G55" s="1045">
        <v>398252</v>
      </c>
      <c r="H55" s="1045">
        <v>12728</v>
      </c>
      <c r="I55" s="1045">
        <v>385524</v>
      </c>
      <c r="J55" s="1045">
        <v>385524</v>
      </c>
      <c r="K55" s="1072">
        <v>0</v>
      </c>
    </row>
    <row r="56" spans="1:17">
      <c r="A56" s="1076" t="s">
        <v>801</v>
      </c>
      <c r="B56" s="1077"/>
      <c r="C56" s="1052">
        <v>40644017</v>
      </c>
      <c r="D56" s="1053">
        <v>19142860</v>
      </c>
      <c r="E56" s="1053">
        <v>21501156</v>
      </c>
      <c r="F56" s="1053">
        <v>5309171</v>
      </c>
      <c r="G56" s="1053">
        <v>16191985</v>
      </c>
      <c r="H56" s="1053">
        <v>1488792</v>
      </c>
      <c r="I56" s="1053">
        <v>14703193</v>
      </c>
      <c r="J56" s="1053">
        <v>9828834</v>
      </c>
      <c r="K56" s="1074">
        <v>4874359</v>
      </c>
    </row>
  </sheetData>
  <mergeCells count="2">
    <mergeCell ref="A53:A55"/>
    <mergeCell ref="A4:B4"/>
  </mergeCells>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56"/>
  <sheetViews>
    <sheetView workbookViewId="0">
      <pane xSplit="2" ySplit="6" topLeftCell="C7" activePane="bottomRight" state="frozen"/>
      <selection pane="topRight" activeCell="C1" sqref="C1"/>
      <selection pane="bottomLeft" activeCell="A7" sqref="A7"/>
      <selection pane="bottomRight" sqref="A1:XFD1048576"/>
    </sheetView>
  </sheetViews>
  <sheetFormatPr defaultColWidth="9" defaultRowHeight="13.5"/>
  <cols>
    <col min="1" max="1" width="3.125" style="1025" customWidth="1"/>
    <col min="2" max="2" width="26.625" style="1025" customWidth="1"/>
    <col min="3" max="11" width="14.125" style="1025" customWidth="1"/>
    <col min="12" max="12" width="9" style="1025"/>
    <col min="13" max="13" width="18" style="1025" bestFit="1" customWidth="1"/>
    <col min="14" max="14" width="16.625" style="1025" bestFit="1" customWidth="1"/>
    <col min="15" max="16" width="18" style="1025" bestFit="1" customWidth="1"/>
    <col min="17" max="17" width="16.625" style="1025" bestFit="1" customWidth="1"/>
    <col min="18" max="16384" width="9" style="1025"/>
  </cols>
  <sheetData>
    <row r="1" spans="1:17" ht="24" customHeight="1">
      <c r="A1" s="1023" t="s">
        <v>808</v>
      </c>
      <c r="C1" s="1023"/>
      <c r="D1" s="1023"/>
      <c r="E1" s="1023"/>
      <c r="F1" s="1023"/>
      <c r="G1" s="1023"/>
      <c r="H1" s="1023"/>
      <c r="I1" s="1023"/>
      <c r="J1" s="1023"/>
    </row>
    <row r="2" spans="1:17" ht="17.25" customHeight="1">
      <c r="A2" s="1023"/>
      <c r="B2" s="1023"/>
      <c r="C2" s="1023"/>
      <c r="D2" s="1023"/>
      <c r="E2" s="1023"/>
      <c r="F2" s="1023"/>
      <c r="G2" s="1023"/>
      <c r="H2" s="1023"/>
      <c r="I2" s="1023"/>
      <c r="J2" s="1023"/>
      <c r="K2" s="1024" t="s">
        <v>320</v>
      </c>
    </row>
    <row r="3" spans="1:17">
      <c r="A3" s="1065"/>
      <c r="B3" s="1066"/>
      <c r="C3" s="1067" t="s">
        <v>321</v>
      </c>
      <c r="D3" s="1068" t="s">
        <v>741</v>
      </c>
      <c r="E3" s="1068" t="s">
        <v>322</v>
      </c>
      <c r="F3" s="1068" t="s">
        <v>323</v>
      </c>
      <c r="G3" s="1068" t="s">
        <v>324</v>
      </c>
      <c r="H3" s="1068" t="s">
        <v>325</v>
      </c>
      <c r="I3" s="1068" t="s">
        <v>742</v>
      </c>
      <c r="J3" s="1068" t="s">
        <v>743</v>
      </c>
      <c r="K3" s="1068" t="s">
        <v>326</v>
      </c>
    </row>
    <row r="4" spans="1:17">
      <c r="A4" s="1428" t="s">
        <v>744</v>
      </c>
      <c r="B4" s="1429"/>
      <c r="C4" s="1031" t="s">
        <v>745</v>
      </c>
      <c r="D4" s="1032"/>
      <c r="E4" s="1033" t="s">
        <v>745</v>
      </c>
      <c r="F4" s="1032" t="s">
        <v>503</v>
      </c>
      <c r="G4" s="1033" t="s">
        <v>745</v>
      </c>
      <c r="H4" s="1033" t="s">
        <v>327</v>
      </c>
      <c r="I4" s="1033" t="s">
        <v>746</v>
      </c>
      <c r="J4" s="1032" t="s">
        <v>503</v>
      </c>
      <c r="K4" s="1033" t="s">
        <v>328</v>
      </c>
    </row>
    <row r="5" spans="1:17">
      <c r="A5" s="1069"/>
      <c r="B5" s="1036"/>
      <c r="C5" s="1031"/>
      <c r="D5" s="1032"/>
      <c r="E5" s="1032"/>
      <c r="F5" s="1032"/>
      <c r="G5" s="1032"/>
      <c r="H5" s="1033" t="s">
        <v>329</v>
      </c>
      <c r="I5" s="1032"/>
      <c r="J5" s="1032"/>
      <c r="K5" s="1032" t="s">
        <v>503</v>
      </c>
    </row>
    <row r="6" spans="1:17">
      <c r="A6" s="1070"/>
      <c r="B6" s="1039"/>
      <c r="C6" s="1040" t="s">
        <v>747</v>
      </c>
      <c r="D6" s="1041" t="s">
        <v>748</v>
      </c>
      <c r="E6" s="1041" t="s">
        <v>513</v>
      </c>
      <c r="F6" s="1041" t="s">
        <v>749</v>
      </c>
      <c r="G6" s="1041" t="s">
        <v>515</v>
      </c>
      <c r="H6" s="1041" t="s">
        <v>750</v>
      </c>
      <c r="I6" s="1042" t="s">
        <v>517</v>
      </c>
      <c r="J6" s="1041" t="s">
        <v>751</v>
      </c>
      <c r="K6" s="1042" t="s">
        <v>519</v>
      </c>
    </row>
    <row r="7" spans="1:17" ht="13.5" customHeight="1">
      <c r="A7" s="1071" t="s">
        <v>752</v>
      </c>
      <c r="B7" s="1036"/>
      <c r="C7" s="1045">
        <v>236651</v>
      </c>
      <c r="D7" s="1045">
        <v>124103</v>
      </c>
      <c r="E7" s="1045">
        <v>112548</v>
      </c>
      <c r="F7" s="1045">
        <v>37060</v>
      </c>
      <c r="G7" s="1045">
        <v>75488</v>
      </c>
      <c r="H7" s="1045">
        <v>-4617</v>
      </c>
      <c r="I7" s="1045">
        <v>80105</v>
      </c>
      <c r="J7" s="1045">
        <v>55068</v>
      </c>
      <c r="K7" s="1072">
        <v>25037</v>
      </c>
      <c r="M7" s="1047"/>
      <c r="N7" s="1047"/>
      <c r="O7" s="1047"/>
      <c r="P7" s="1047"/>
      <c r="Q7" s="1047"/>
    </row>
    <row r="8" spans="1:17" ht="13.5" customHeight="1">
      <c r="A8" s="1071"/>
      <c r="B8" s="1036" t="s">
        <v>753</v>
      </c>
      <c r="C8" s="1045">
        <v>174276</v>
      </c>
      <c r="D8" s="1045">
        <v>94109</v>
      </c>
      <c r="E8" s="1045">
        <v>80167</v>
      </c>
      <c r="F8" s="1045">
        <v>28451</v>
      </c>
      <c r="G8" s="1045">
        <v>51716</v>
      </c>
      <c r="H8" s="1045">
        <v>-7154</v>
      </c>
      <c r="I8" s="1045">
        <v>58870</v>
      </c>
      <c r="J8" s="1045">
        <v>47930</v>
      </c>
      <c r="K8" s="1072">
        <v>10940</v>
      </c>
      <c r="M8" s="1047"/>
      <c r="N8" s="1047"/>
      <c r="O8" s="1047"/>
      <c r="P8" s="1047"/>
      <c r="Q8" s="1047"/>
    </row>
    <row r="9" spans="1:17" ht="13.5" customHeight="1">
      <c r="A9" s="1071"/>
      <c r="B9" s="1036" t="s">
        <v>754</v>
      </c>
      <c r="C9" s="1045">
        <v>11119</v>
      </c>
      <c r="D9" s="1045">
        <v>5605</v>
      </c>
      <c r="E9" s="1045">
        <v>5514</v>
      </c>
      <c r="F9" s="1045">
        <v>1523</v>
      </c>
      <c r="G9" s="1045">
        <v>3991</v>
      </c>
      <c r="H9" s="1045">
        <v>493</v>
      </c>
      <c r="I9" s="1045">
        <v>3498</v>
      </c>
      <c r="J9" s="1045">
        <v>1596</v>
      </c>
      <c r="K9" s="1072">
        <v>1902</v>
      </c>
      <c r="M9" s="1047"/>
      <c r="N9" s="1047"/>
      <c r="O9" s="1047"/>
      <c r="P9" s="1047"/>
      <c r="Q9" s="1047"/>
    </row>
    <row r="10" spans="1:17" ht="13.5" customHeight="1">
      <c r="A10" s="1071"/>
      <c r="B10" s="1036" t="s">
        <v>755</v>
      </c>
      <c r="C10" s="1045">
        <v>51256</v>
      </c>
      <c r="D10" s="1045">
        <v>24389</v>
      </c>
      <c r="E10" s="1045">
        <v>26867</v>
      </c>
      <c r="F10" s="1045">
        <v>7086</v>
      </c>
      <c r="G10" s="1045">
        <v>19781</v>
      </c>
      <c r="H10" s="1045">
        <v>2044</v>
      </c>
      <c r="I10" s="1045">
        <v>17737</v>
      </c>
      <c r="J10" s="1045">
        <v>5542</v>
      </c>
      <c r="K10" s="1072">
        <v>12195</v>
      </c>
      <c r="M10" s="1047"/>
      <c r="N10" s="1047"/>
      <c r="O10" s="1047"/>
      <c r="P10" s="1047"/>
      <c r="Q10" s="1047"/>
    </row>
    <row r="11" spans="1:17" ht="13.5" customHeight="1">
      <c r="A11" s="1071" t="s">
        <v>756</v>
      </c>
      <c r="B11" s="1036"/>
      <c r="C11" s="1045">
        <v>12790</v>
      </c>
      <c r="D11" s="1045">
        <v>6878</v>
      </c>
      <c r="E11" s="1045">
        <v>5912</v>
      </c>
      <c r="F11" s="1045">
        <v>2766</v>
      </c>
      <c r="G11" s="1045">
        <v>3146</v>
      </c>
      <c r="H11" s="1045">
        <v>615</v>
      </c>
      <c r="I11" s="1045">
        <v>2531</v>
      </c>
      <c r="J11" s="1045">
        <v>1751</v>
      </c>
      <c r="K11" s="1072">
        <v>780</v>
      </c>
      <c r="M11" s="1047"/>
      <c r="N11" s="1047"/>
      <c r="O11" s="1047"/>
      <c r="P11" s="1047"/>
      <c r="Q11" s="1047"/>
    </row>
    <row r="12" spans="1:17" ht="13.5" customHeight="1">
      <c r="A12" s="1071" t="s">
        <v>757</v>
      </c>
      <c r="B12" s="1036"/>
      <c r="C12" s="1045">
        <v>15186269</v>
      </c>
      <c r="D12" s="1045">
        <v>9429457</v>
      </c>
      <c r="E12" s="1045">
        <v>5756812</v>
      </c>
      <c r="F12" s="1045">
        <v>1791546</v>
      </c>
      <c r="G12" s="1045">
        <v>3965266</v>
      </c>
      <c r="H12" s="1045">
        <v>570426</v>
      </c>
      <c r="I12" s="1045">
        <v>3394840</v>
      </c>
      <c r="J12" s="1045">
        <v>2477731</v>
      </c>
      <c r="K12" s="1072">
        <v>917109</v>
      </c>
      <c r="M12" s="1047"/>
      <c r="N12" s="1047"/>
      <c r="O12" s="1047"/>
      <c r="P12" s="1047"/>
      <c r="Q12" s="1047"/>
    </row>
    <row r="13" spans="1:17" ht="13.5" customHeight="1">
      <c r="A13" s="1071"/>
      <c r="B13" s="1036" t="s">
        <v>758</v>
      </c>
      <c r="C13" s="1045">
        <v>2031156</v>
      </c>
      <c r="D13" s="1045">
        <v>1240341</v>
      </c>
      <c r="E13" s="1045">
        <v>790815</v>
      </c>
      <c r="F13" s="1045">
        <v>116168</v>
      </c>
      <c r="G13" s="1045">
        <v>674647</v>
      </c>
      <c r="H13" s="1045"/>
      <c r="I13" s="1045"/>
      <c r="J13" s="1045"/>
      <c r="K13" s="1072"/>
      <c r="M13" s="1047"/>
      <c r="N13" s="1047"/>
      <c r="O13" s="1047"/>
      <c r="P13" s="1047"/>
      <c r="Q13" s="1047"/>
    </row>
    <row r="14" spans="1:17" ht="13.5" customHeight="1">
      <c r="A14" s="1071"/>
      <c r="B14" s="1036" t="s">
        <v>759</v>
      </c>
      <c r="C14" s="1045">
        <v>124704</v>
      </c>
      <c r="D14" s="1045">
        <v>74983</v>
      </c>
      <c r="E14" s="1045">
        <v>49721</v>
      </c>
      <c r="F14" s="1045">
        <v>17789</v>
      </c>
      <c r="G14" s="1045">
        <v>31932</v>
      </c>
      <c r="H14" s="1045"/>
      <c r="I14" s="1045"/>
      <c r="J14" s="1045"/>
      <c r="K14" s="1072"/>
      <c r="M14" s="1047"/>
      <c r="N14" s="1047"/>
      <c r="O14" s="1047"/>
      <c r="P14" s="1047"/>
      <c r="Q14" s="1047"/>
    </row>
    <row r="15" spans="1:17" ht="13.5" customHeight="1">
      <c r="A15" s="1071"/>
      <c r="B15" s="1036" t="s">
        <v>760</v>
      </c>
      <c r="C15" s="1045">
        <v>277366</v>
      </c>
      <c r="D15" s="1045">
        <v>168551</v>
      </c>
      <c r="E15" s="1045">
        <v>108815</v>
      </c>
      <c r="F15" s="1045">
        <v>17081</v>
      </c>
      <c r="G15" s="1045">
        <v>91734</v>
      </c>
      <c r="H15" s="1045"/>
      <c r="I15" s="1045"/>
      <c r="J15" s="1045"/>
      <c r="K15" s="1072"/>
      <c r="M15" s="1047"/>
      <c r="N15" s="1047"/>
      <c r="O15" s="1047"/>
      <c r="P15" s="1047"/>
      <c r="Q15" s="1047"/>
    </row>
    <row r="16" spans="1:17" ht="13.5" customHeight="1">
      <c r="A16" s="1071"/>
      <c r="B16" s="1036" t="s">
        <v>761</v>
      </c>
      <c r="C16" s="1045">
        <v>2097108</v>
      </c>
      <c r="D16" s="1045">
        <v>1284767</v>
      </c>
      <c r="E16" s="1045">
        <v>812341</v>
      </c>
      <c r="F16" s="1045">
        <v>309300</v>
      </c>
      <c r="G16" s="1045">
        <v>503041</v>
      </c>
      <c r="H16" s="1045"/>
      <c r="I16" s="1045"/>
      <c r="J16" s="1045"/>
      <c r="K16" s="1072"/>
      <c r="M16" s="1047"/>
      <c r="N16" s="1047"/>
      <c r="O16" s="1047"/>
      <c r="P16" s="1047"/>
      <c r="Q16" s="1047"/>
    </row>
    <row r="17" spans="1:18" ht="13.5" customHeight="1">
      <c r="A17" s="1071"/>
      <c r="B17" s="1036" t="s">
        <v>762</v>
      </c>
      <c r="C17" s="1045">
        <v>142754</v>
      </c>
      <c r="D17" s="1045">
        <v>104423</v>
      </c>
      <c r="E17" s="1045">
        <v>38331</v>
      </c>
      <c r="F17" s="1045">
        <v>4130</v>
      </c>
      <c r="G17" s="1045">
        <v>34201</v>
      </c>
      <c r="H17" s="1045"/>
      <c r="I17" s="1045"/>
      <c r="J17" s="1045"/>
      <c r="K17" s="1072"/>
      <c r="M17" s="1047"/>
      <c r="N17" s="1047"/>
      <c r="O17" s="1047"/>
      <c r="P17" s="1047"/>
      <c r="Q17" s="1047"/>
    </row>
    <row r="18" spans="1:18" ht="13.5" customHeight="1">
      <c r="A18" s="1071"/>
      <c r="B18" s="1036" t="s">
        <v>763</v>
      </c>
      <c r="C18" s="1045">
        <v>285046</v>
      </c>
      <c r="D18" s="1045">
        <v>159614</v>
      </c>
      <c r="E18" s="1045">
        <v>125432</v>
      </c>
      <c r="F18" s="1045">
        <v>37707</v>
      </c>
      <c r="G18" s="1045">
        <v>87725</v>
      </c>
      <c r="H18" s="1045"/>
      <c r="I18" s="1045"/>
      <c r="J18" s="1045"/>
      <c r="K18" s="1072"/>
      <c r="M18" s="1047"/>
      <c r="N18" s="1047"/>
      <c r="O18" s="1047"/>
      <c r="P18" s="1047"/>
      <c r="Q18" s="1047"/>
    </row>
    <row r="19" spans="1:18" ht="13.5" customHeight="1">
      <c r="A19" s="1069"/>
      <c r="B19" s="1048" t="s">
        <v>764</v>
      </c>
      <c r="C19" s="1045">
        <v>1890254</v>
      </c>
      <c r="D19" s="1045">
        <v>1356096</v>
      </c>
      <c r="E19" s="1045">
        <v>534158</v>
      </c>
      <c r="F19" s="1045">
        <v>113607</v>
      </c>
      <c r="G19" s="1045">
        <v>420551</v>
      </c>
      <c r="H19" s="1045"/>
      <c r="I19" s="1045"/>
      <c r="J19" s="1045"/>
      <c r="K19" s="1072"/>
      <c r="M19" s="1047"/>
      <c r="N19" s="1047"/>
      <c r="O19" s="1047"/>
      <c r="P19" s="1047"/>
      <c r="Q19" s="1047"/>
    </row>
    <row r="20" spans="1:18" ht="13.5" customHeight="1">
      <c r="A20" s="1071"/>
      <c r="B20" s="1036" t="s">
        <v>765</v>
      </c>
      <c r="C20" s="1045">
        <v>817590</v>
      </c>
      <c r="D20" s="1045">
        <v>509272</v>
      </c>
      <c r="E20" s="1045">
        <v>308318</v>
      </c>
      <c r="F20" s="1045">
        <v>52594</v>
      </c>
      <c r="G20" s="1045">
        <v>255724</v>
      </c>
      <c r="H20" s="1045"/>
      <c r="I20" s="1045"/>
      <c r="J20" s="1045"/>
      <c r="K20" s="1072"/>
      <c r="M20" s="1047"/>
      <c r="N20" s="1047"/>
      <c r="O20" s="1047"/>
      <c r="P20" s="1047"/>
      <c r="Q20" s="1047"/>
    </row>
    <row r="21" spans="1:18" ht="13.5" customHeight="1">
      <c r="A21" s="1071"/>
      <c r="B21" s="1036" t="s">
        <v>766</v>
      </c>
      <c r="C21" s="1045">
        <v>2456342</v>
      </c>
      <c r="D21" s="1045">
        <v>1295808</v>
      </c>
      <c r="E21" s="1045">
        <v>1160534</v>
      </c>
      <c r="F21" s="1045">
        <v>301355</v>
      </c>
      <c r="G21" s="1045">
        <v>859179</v>
      </c>
      <c r="H21" s="1045"/>
      <c r="I21" s="1045"/>
      <c r="J21" s="1045"/>
      <c r="K21" s="1072"/>
      <c r="M21" s="1047"/>
      <c r="N21" s="1047"/>
      <c r="O21" s="1047"/>
      <c r="P21" s="1047"/>
      <c r="Q21" s="1047"/>
    </row>
    <row r="22" spans="1:18" ht="13.5" customHeight="1">
      <c r="A22" s="1071"/>
      <c r="B22" s="1036" t="s">
        <v>767</v>
      </c>
      <c r="C22" s="1045">
        <v>337512</v>
      </c>
      <c r="D22" s="1045">
        <v>236353</v>
      </c>
      <c r="E22" s="1045">
        <v>101159</v>
      </c>
      <c r="F22" s="1045">
        <v>56824</v>
      </c>
      <c r="G22" s="1045">
        <v>44335</v>
      </c>
      <c r="H22" s="1045"/>
      <c r="I22" s="1045"/>
      <c r="J22" s="1045"/>
      <c r="K22" s="1072"/>
      <c r="M22" s="1047"/>
      <c r="N22" s="1049"/>
      <c r="O22" s="1049"/>
      <c r="P22" s="1049"/>
      <c r="Q22" s="1049"/>
      <c r="R22" s="1049"/>
    </row>
    <row r="23" spans="1:18" ht="13.5" customHeight="1">
      <c r="A23" s="1071"/>
      <c r="B23" s="1036" t="s">
        <v>768</v>
      </c>
      <c r="C23" s="1045">
        <v>1540759</v>
      </c>
      <c r="D23" s="1045">
        <v>1036695</v>
      </c>
      <c r="E23" s="1045">
        <v>504064</v>
      </c>
      <c r="F23" s="1045">
        <v>309245</v>
      </c>
      <c r="G23" s="1045">
        <v>194819</v>
      </c>
      <c r="H23" s="1045"/>
      <c r="I23" s="1045"/>
      <c r="J23" s="1045"/>
      <c r="K23" s="1072"/>
      <c r="M23" s="1047"/>
      <c r="N23" s="1049"/>
      <c r="O23" s="1049"/>
      <c r="P23" s="1049"/>
      <c r="Q23" s="1049"/>
      <c r="R23" s="1049"/>
    </row>
    <row r="24" spans="1:18" ht="13.5" customHeight="1">
      <c r="A24" s="1071"/>
      <c r="B24" s="1036" t="s">
        <v>807</v>
      </c>
      <c r="C24" s="1045">
        <v>498413</v>
      </c>
      <c r="D24" s="1045">
        <v>320119</v>
      </c>
      <c r="E24" s="1045">
        <v>178294</v>
      </c>
      <c r="F24" s="1045">
        <v>189935</v>
      </c>
      <c r="G24" s="1045">
        <v>-11641</v>
      </c>
      <c r="H24" s="1045"/>
      <c r="I24" s="1045"/>
      <c r="J24" s="1045"/>
      <c r="K24" s="1072"/>
      <c r="M24" s="1047"/>
      <c r="N24" s="1047"/>
      <c r="O24" s="1047"/>
      <c r="P24" s="1047"/>
      <c r="Q24" s="1047"/>
    </row>
    <row r="25" spans="1:18" ht="13.5" customHeight="1">
      <c r="A25" s="1071"/>
      <c r="B25" s="1036" t="s">
        <v>770</v>
      </c>
      <c r="C25" s="1045">
        <v>1537512</v>
      </c>
      <c r="D25" s="1045">
        <v>956366</v>
      </c>
      <c r="E25" s="1045">
        <v>581146</v>
      </c>
      <c r="F25" s="1045">
        <v>154250</v>
      </c>
      <c r="G25" s="1045">
        <v>426896</v>
      </c>
      <c r="H25" s="1045"/>
      <c r="I25" s="1045"/>
      <c r="J25" s="1045"/>
      <c r="K25" s="1072"/>
      <c r="M25" s="1047"/>
      <c r="N25" s="1047"/>
      <c r="O25" s="1047"/>
      <c r="P25" s="1047"/>
      <c r="Q25" s="1047"/>
    </row>
    <row r="26" spans="1:18" ht="13.5" customHeight="1">
      <c r="A26" s="1071"/>
      <c r="B26" s="1036" t="s">
        <v>771</v>
      </c>
      <c r="C26" s="1045">
        <v>139079</v>
      </c>
      <c r="D26" s="1045">
        <v>77379</v>
      </c>
      <c r="E26" s="1045">
        <v>61700</v>
      </c>
      <c r="F26" s="1045">
        <v>16205</v>
      </c>
      <c r="G26" s="1045">
        <v>45495</v>
      </c>
      <c r="H26" s="1045"/>
      <c r="I26" s="1045"/>
      <c r="J26" s="1045"/>
      <c r="K26" s="1072"/>
      <c r="M26" s="1047"/>
      <c r="N26" s="1047"/>
      <c r="O26" s="1047"/>
      <c r="P26" s="1047"/>
      <c r="Q26" s="1047"/>
    </row>
    <row r="27" spans="1:18" ht="13.5" customHeight="1">
      <c r="A27" s="1071"/>
      <c r="B27" s="1036" t="s">
        <v>772</v>
      </c>
      <c r="C27" s="1045">
        <v>1010674</v>
      </c>
      <c r="D27" s="1045">
        <v>608690</v>
      </c>
      <c r="E27" s="1045">
        <v>401984</v>
      </c>
      <c r="F27" s="1045">
        <v>95356</v>
      </c>
      <c r="G27" s="1045">
        <v>306628</v>
      </c>
      <c r="H27" s="1045"/>
      <c r="I27" s="1045"/>
      <c r="J27" s="1045"/>
      <c r="K27" s="1072"/>
      <c r="M27" s="1047"/>
      <c r="N27" s="1047"/>
      <c r="O27" s="1047"/>
      <c r="P27" s="1047"/>
      <c r="Q27" s="1047"/>
    </row>
    <row r="28" spans="1:18" ht="13.5" customHeight="1">
      <c r="A28" s="1071" t="s">
        <v>773</v>
      </c>
      <c r="B28" s="1036"/>
      <c r="C28" s="1045">
        <v>1744686</v>
      </c>
      <c r="D28" s="1045">
        <v>791707</v>
      </c>
      <c r="E28" s="1045">
        <v>952979</v>
      </c>
      <c r="F28" s="1045">
        <v>357970</v>
      </c>
      <c r="G28" s="1045">
        <v>595009</v>
      </c>
      <c r="H28" s="1045">
        <v>72537</v>
      </c>
      <c r="I28" s="1045">
        <v>522472</v>
      </c>
      <c r="J28" s="1045">
        <v>163192</v>
      </c>
      <c r="K28" s="1072">
        <v>359280</v>
      </c>
      <c r="M28" s="1047"/>
      <c r="N28" s="1047"/>
      <c r="O28" s="1047"/>
      <c r="P28" s="1047"/>
      <c r="Q28" s="1047"/>
    </row>
    <row r="29" spans="1:18" ht="13.5" customHeight="1">
      <c r="A29" s="1071"/>
      <c r="B29" s="1036" t="s">
        <v>774</v>
      </c>
      <c r="C29" s="1045">
        <v>1039870</v>
      </c>
      <c r="D29" s="1045">
        <v>541615</v>
      </c>
      <c r="E29" s="1045">
        <v>498255</v>
      </c>
      <c r="F29" s="1045">
        <v>228129</v>
      </c>
      <c r="G29" s="1045">
        <v>270126</v>
      </c>
      <c r="H29" s="1045"/>
      <c r="I29" s="1045"/>
      <c r="J29" s="1045"/>
      <c r="K29" s="1072"/>
      <c r="M29" s="1047"/>
      <c r="N29" s="1047"/>
      <c r="O29" s="1047"/>
      <c r="P29" s="1047"/>
      <c r="Q29" s="1047"/>
    </row>
    <row r="30" spans="1:18" ht="13.5" customHeight="1">
      <c r="A30" s="1071"/>
      <c r="B30" s="1036" t="s">
        <v>775</v>
      </c>
      <c r="C30" s="1045">
        <v>704816</v>
      </c>
      <c r="D30" s="1045">
        <v>250092</v>
      </c>
      <c r="E30" s="1045">
        <v>454724</v>
      </c>
      <c r="F30" s="1045">
        <v>129841</v>
      </c>
      <c r="G30" s="1045">
        <v>324883</v>
      </c>
      <c r="H30" s="1045"/>
      <c r="I30" s="1045"/>
      <c r="J30" s="1045"/>
      <c r="K30" s="1072"/>
      <c r="M30" s="1047"/>
      <c r="N30" s="1047"/>
      <c r="O30" s="1047"/>
      <c r="P30" s="1047"/>
      <c r="Q30" s="1047"/>
    </row>
    <row r="31" spans="1:18" ht="13.5" customHeight="1">
      <c r="A31" s="1071" t="s">
        <v>776</v>
      </c>
      <c r="B31" s="1036"/>
      <c r="C31" s="1045">
        <v>2029567</v>
      </c>
      <c r="D31" s="1045">
        <v>1083623</v>
      </c>
      <c r="E31" s="1045">
        <v>945944</v>
      </c>
      <c r="F31" s="1045">
        <v>88183</v>
      </c>
      <c r="G31" s="1045">
        <v>857761</v>
      </c>
      <c r="H31" s="1045">
        <v>71941</v>
      </c>
      <c r="I31" s="1045">
        <v>785820</v>
      </c>
      <c r="J31" s="1045">
        <v>671932</v>
      </c>
      <c r="K31" s="1072">
        <v>113888</v>
      </c>
      <c r="M31" s="1047"/>
      <c r="N31" s="1047"/>
      <c r="O31" s="1047"/>
      <c r="P31" s="1047"/>
      <c r="Q31" s="1047"/>
    </row>
    <row r="32" spans="1:18" ht="13.5" customHeight="1">
      <c r="A32" s="1071" t="s">
        <v>777</v>
      </c>
      <c r="B32" s="1036"/>
      <c r="C32" s="1045">
        <v>3601576</v>
      </c>
      <c r="D32" s="1045">
        <v>1377268</v>
      </c>
      <c r="E32" s="1045">
        <v>2224308</v>
      </c>
      <c r="F32" s="1045">
        <v>275863</v>
      </c>
      <c r="G32" s="1045">
        <v>1948445</v>
      </c>
      <c r="H32" s="1045">
        <v>224416</v>
      </c>
      <c r="I32" s="1045">
        <v>1724029</v>
      </c>
      <c r="J32" s="1045">
        <v>1237906</v>
      </c>
      <c r="K32" s="1072">
        <v>486123</v>
      </c>
      <c r="M32" s="1047"/>
      <c r="N32" s="1047"/>
      <c r="O32" s="1047"/>
      <c r="P32" s="1047"/>
      <c r="Q32" s="1047"/>
    </row>
    <row r="33" spans="1:17" ht="13.5" customHeight="1">
      <c r="A33" s="1071"/>
      <c r="B33" s="1036" t="s">
        <v>778</v>
      </c>
      <c r="C33" s="1045">
        <v>1381882</v>
      </c>
      <c r="D33" s="1045">
        <v>423950</v>
      </c>
      <c r="E33" s="1045">
        <v>957932</v>
      </c>
      <c r="F33" s="1045">
        <v>111079</v>
      </c>
      <c r="G33" s="1045">
        <v>846853</v>
      </c>
      <c r="H33" s="1045"/>
      <c r="I33" s="1045"/>
      <c r="J33" s="1045"/>
      <c r="K33" s="1072"/>
      <c r="M33" s="1047"/>
      <c r="N33" s="1047"/>
      <c r="O33" s="1047"/>
      <c r="P33" s="1047"/>
      <c r="Q33" s="1047"/>
    </row>
    <row r="34" spans="1:17" ht="13.5" customHeight="1">
      <c r="A34" s="1071"/>
      <c r="B34" s="1036" t="s">
        <v>779</v>
      </c>
      <c r="C34" s="1045">
        <v>2219694</v>
      </c>
      <c r="D34" s="1045">
        <v>953318</v>
      </c>
      <c r="E34" s="1045">
        <v>1266376</v>
      </c>
      <c r="F34" s="1045">
        <v>164784</v>
      </c>
      <c r="G34" s="1045">
        <v>1101592</v>
      </c>
      <c r="H34" s="1045"/>
      <c r="I34" s="1045"/>
      <c r="J34" s="1045"/>
      <c r="K34" s="1072"/>
      <c r="M34" s="1047"/>
      <c r="N34" s="1047"/>
      <c r="O34" s="1047"/>
      <c r="P34" s="1047"/>
      <c r="Q34" s="1047"/>
    </row>
    <row r="35" spans="1:17" ht="13.5" customHeight="1">
      <c r="A35" s="1071" t="s">
        <v>780</v>
      </c>
      <c r="B35" s="1036"/>
      <c r="C35" s="1045">
        <v>2051210</v>
      </c>
      <c r="D35" s="1045">
        <v>838131</v>
      </c>
      <c r="E35" s="1045">
        <v>1213079</v>
      </c>
      <c r="F35" s="1045">
        <v>299929</v>
      </c>
      <c r="G35" s="1045">
        <v>913150</v>
      </c>
      <c r="H35" s="1045">
        <v>93498</v>
      </c>
      <c r="I35" s="1045">
        <v>819652</v>
      </c>
      <c r="J35" s="1045">
        <v>617934</v>
      </c>
      <c r="K35" s="1072">
        <v>201718</v>
      </c>
      <c r="M35" s="1047"/>
      <c r="N35" s="1047"/>
      <c r="O35" s="1047"/>
      <c r="P35" s="1047"/>
      <c r="Q35" s="1047"/>
    </row>
    <row r="36" spans="1:17" ht="13.5" customHeight="1">
      <c r="A36" s="1071" t="s">
        <v>781</v>
      </c>
      <c r="B36" s="1036"/>
      <c r="C36" s="1045">
        <v>1337073</v>
      </c>
      <c r="D36" s="1045">
        <v>760108</v>
      </c>
      <c r="E36" s="1045">
        <v>576965</v>
      </c>
      <c r="F36" s="1045">
        <v>72053</v>
      </c>
      <c r="G36" s="1045">
        <v>504912</v>
      </c>
      <c r="H36" s="1045">
        <v>46433</v>
      </c>
      <c r="I36" s="1045">
        <v>458479</v>
      </c>
      <c r="J36" s="1045">
        <v>224074</v>
      </c>
      <c r="K36" s="1072">
        <v>234405</v>
      </c>
      <c r="M36" s="1047"/>
      <c r="N36" s="1047"/>
      <c r="O36" s="1047"/>
      <c r="P36" s="1047"/>
      <c r="Q36" s="1047"/>
    </row>
    <row r="37" spans="1:17" ht="13.5" customHeight="1">
      <c r="A37" s="1071" t="s">
        <v>782</v>
      </c>
      <c r="B37" s="1036"/>
      <c r="C37" s="1045">
        <v>1113760</v>
      </c>
      <c r="D37" s="1045">
        <v>555494</v>
      </c>
      <c r="E37" s="1045">
        <v>558266</v>
      </c>
      <c r="F37" s="1045">
        <v>173671</v>
      </c>
      <c r="G37" s="1045">
        <v>384595</v>
      </c>
      <c r="H37" s="1045">
        <v>43110</v>
      </c>
      <c r="I37" s="1045">
        <v>341485</v>
      </c>
      <c r="J37" s="1045">
        <v>233927</v>
      </c>
      <c r="K37" s="1072">
        <v>107558</v>
      </c>
      <c r="M37" s="1047"/>
      <c r="N37" s="1047"/>
      <c r="O37" s="1047"/>
      <c r="P37" s="1047"/>
      <c r="Q37" s="1047"/>
    </row>
    <row r="38" spans="1:17" ht="13.5" customHeight="1">
      <c r="A38" s="1071"/>
      <c r="B38" s="1036" t="s">
        <v>783</v>
      </c>
      <c r="C38" s="1045">
        <v>740291</v>
      </c>
      <c r="D38" s="1045">
        <v>384749</v>
      </c>
      <c r="E38" s="1045">
        <v>355542</v>
      </c>
      <c r="F38" s="1045">
        <v>146221</v>
      </c>
      <c r="G38" s="1045">
        <v>209321</v>
      </c>
      <c r="H38" s="1045"/>
      <c r="I38" s="1045"/>
      <c r="J38" s="1045"/>
      <c r="K38" s="1072"/>
      <c r="M38" s="1047"/>
      <c r="N38" s="1047"/>
      <c r="O38" s="1047"/>
      <c r="P38" s="1047"/>
      <c r="Q38" s="1047"/>
    </row>
    <row r="39" spans="1:17" ht="13.5" customHeight="1">
      <c r="A39" s="1071"/>
      <c r="B39" s="1036" t="s">
        <v>803</v>
      </c>
      <c r="C39" s="1045">
        <v>373469</v>
      </c>
      <c r="D39" s="1045">
        <v>170745</v>
      </c>
      <c r="E39" s="1045">
        <v>202724</v>
      </c>
      <c r="F39" s="1045">
        <v>27450</v>
      </c>
      <c r="G39" s="1045">
        <v>175274</v>
      </c>
      <c r="H39" s="1045"/>
      <c r="I39" s="1045"/>
      <c r="J39" s="1045"/>
      <c r="K39" s="1072"/>
      <c r="M39" s="1047"/>
      <c r="N39" s="1047"/>
      <c r="O39" s="1047"/>
      <c r="P39" s="1047"/>
      <c r="Q39" s="1047"/>
    </row>
    <row r="40" spans="1:17" ht="13.5" customHeight="1">
      <c r="A40" s="1071" t="s">
        <v>784</v>
      </c>
      <c r="B40" s="1036"/>
      <c r="C40" s="1045">
        <v>1035599</v>
      </c>
      <c r="D40" s="1045">
        <v>373163</v>
      </c>
      <c r="E40" s="1045">
        <v>662436</v>
      </c>
      <c r="F40" s="1045">
        <v>74727</v>
      </c>
      <c r="G40" s="1045">
        <v>587709</v>
      </c>
      <c r="H40" s="1045">
        <v>14225</v>
      </c>
      <c r="I40" s="1045">
        <v>573484</v>
      </c>
      <c r="J40" s="1045">
        <v>298523</v>
      </c>
      <c r="K40" s="1072">
        <v>274961</v>
      </c>
      <c r="M40" s="1047"/>
      <c r="N40" s="1047"/>
      <c r="O40" s="1047"/>
      <c r="P40" s="1047"/>
      <c r="Q40" s="1047"/>
    </row>
    <row r="41" spans="1:17" ht="13.5" customHeight="1">
      <c r="A41" s="1071" t="s">
        <v>785</v>
      </c>
      <c r="B41" s="1036"/>
      <c r="C41" s="1045">
        <v>3482947</v>
      </c>
      <c r="D41" s="1045">
        <v>621367</v>
      </c>
      <c r="E41" s="1045">
        <v>2861580</v>
      </c>
      <c r="F41" s="1045">
        <v>1150722</v>
      </c>
      <c r="G41" s="1045">
        <v>1710858</v>
      </c>
      <c r="H41" s="1045">
        <v>116978</v>
      </c>
      <c r="I41" s="1045">
        <v>1593880</v>
      </c>
      <c r="J41" s="1045">
        <v>157558</v>
      </c>
      <c r="K41" s="1072">
        <v>1436322</v>
      </c>
      <c r="M41" s="1047"/>
      <c r="N41" s="1047"/>
      <c r="O41" s="1047"/>
      <c r="P41" s="1047"/>
      <c r="Q41" s="1047"/>
    </row>
    <row r="42" spans="1:17" ht="13.5" customHeight="1">
      <c r="A42" s="1071"/>
      <c r="B42" s="1036" t="s">
        <v>786</v>
      </c>
      <c r="C42" s="1045">
        <v>2891782</v>
      </c>
      <c r="D42" s="1045">
        <v>449137</v>
      </c>
      <c r="E42" s="1045">
        <v>2442645</v>
      </c>
      <c r="F42" s="1045">
        <v>1030383</v>
      </c>
      <c r="G42" s="1045">
        <v>1412262</v>
      </c>
      <c r="H42" s="1045"/>
      <c r="I42" s="1045"/>
      <c r="J42" s="1045"/>
      <c r="K42" s="1072"/>
      <c r="M42" s="1047"/>
      <c r="N42" s="1047"/>
      <c r="O42" s="1047"/>
      <c r="P42" s="1047"/>
      <c r="Q42" s="1047"/>
    </row>
    <row r="43" spans="1:17" ht="13.5" customHeight="1">
      <c r="A43" s="1071"/>
      <c r="B43" s="1036" t="s">
        <v>787</v>
      </c>
      <c r="C43" s="1045">
        <v>591165</v>
      </c>
      <c r="D43" s="1045">
        <v>172230</v>
      </c>
      <c r="E43" s="1045">
        <v>418935</v>
      </c>
      <c r="F43" s="1045">
        <v>120339</v>
      </c>
      <c r="G43" s="1045">
        <v>298596</v>
      </c>
      <c r="H43" s="1045"/>
      <c r="I43" s="1045"/>
      <c r="J43" s="1045"/>
      <c r="K43" s="1072"/>
      <c r="M43" s="1047"/>
      <c r="N43" s="1047"/>
      <c r="O43" s="1047"/>
      <c r="P43" s="1047"/>
      <c r="Q43" s="1047"/>
    </row>
    <row r="44" spans="1:17" ht="13.5" customHeight="1">
      <c r="A44" s="1071" t="s">
        <v>804</v>
      </c>
      <c r="B44" s="1036"/>
      <c r="C44" s="1045">
        <v>2003626</v>
      </c>
      <c r="D44" s="1045">
        <v>623045</v>
      </c>
      <c r="E44" s="1045">
        <v>1380581</v>
      </c>
      <c r="F44" s="1045">
        <v>151131</v>
      </c>
      <c r="G44" s="1045">
        <v>1229450</v>
      </c>
      <c r="H44" s="1045">
        <v>109023</v>
      </c>
      <c r="I44" s="1045">
        <v>1120427</v>
      </c>
      <c r="J44" s="1045">
        <v>1086108</v>
      </c>
      <c r="K44" s="1072">
        <v>34319</v>
      </c>
      <c r="M44" s="1047"/>
      <c r="N44" s="1047"/>
      <c r="O44" s="1047"/>
      <c r="P44" s="1047"/>
      <c r="Q44" s="1047"/>
    </row>
    <row r="45" spans="1:17" ht="13.5" customHeight="1">
      <c r="A45" s="1071" t="s">
        <v>789</v>
      </c>
      <c r="B45" s="1036"/>
      <c r="C45" s="1045">
        <v>880157</v>
      </c>
      <c r="D45" s="1045">
        <v>214515</v>
      </c>
      <c r="E45" s="1045">
        <v>665642</v>
      </c>
      <c r="F45" s="1045">
        <v>186363</v>
      </c>
      <c r="G45" s="1045">
        <v>479279</v>
      </c>
      <c r="H45" s="1045">
        <v>565</v>
      </c>
      <c r="I45" s="1045">
        <v>478714</v>
      </c>
      <c r="J45" s="1045">
        <v>478714</v>
      </c>
      <c r="K45" s="1072">
        <v>0</v>
      </c>
      <c r="M45" s="1047"/>
      <c r="N45" s="1047"/>
      <c r="O45" s="1047"/>
      <c r="P45" s="1047"/>
      <c r="Q45" s="1047"/>
    </row>
    <row r="46" spans="1:17" ht="13.5" customHeight="1">
      <c r="A46" s="1071" t="s">
        <v>790</v>
      </c>
      <c r="B46" s="1036"/>
      <c r="C46" s="1045">
        <v>1085816</v>
      </c>
      <c r="D46" s="1045">
        <v>203394</v>
      </c>
      <c r="E46" s="1045">
        <v>882422</v>
      </c>
      <c r="F46" s="1045">
        <v>195819</v>
      </c>
      <c r="G46" s="1045">
        <v>686603</v>
      </c>
      <c r="H46" s="1045">
        <v>25962</v>
      </c>
      <c r="I46" s="1045">
        <v>660641</v>
      </c>
      <c r="J46" s="1045">
        <v>498278</v>
      </c>
      <c r="K46" s="1072">
        <v>162363</v>
      </c>
      <c r="M46" s="1047"/>
      <c r="N46" s="1047"/>
      <c r="O46" s="1047"/>
      <c r="P46" s="1047"/>
      <c r="Q46" s="1047"/>
    </row>
    <row r="47" spans="1:17" ht="13.5" customHeight="1">
      <c r="A47" s="1071" t="s">
        <v>791</v>
      </c>
      <c r="B47" s="1036"/>
      <c r="C47" s="1045">
        <v>2853268</v>
      </c>
      <c r="D47" s="1045">
        <v>911417</v>
      </c>
      <c r="E47" s="1045">
        <v>1941851</v>
      </c>
      <c r="F47" s="1045">
        <v>211394</v>
      </c>
      <c r="G47" s="1045">
        <v>1730457</v>
      </c>
      <c r="H47" s="1045">
        <v>12446</v>
      </c>
      <c r="I47" s="1045">
        <v>1718011</v>
      </c>
      <c r="J47" s="1045">
        <v>1324187</v>
      </c>
      <c r="K47" s="1072">
        <v>393824</v>
      </c>
      <c r="M47" s="1047"/>
      <c r="N47" s="1047"/>
      <c r="O47" s="1047"/>
      <c r="P47" s="1047"/>
      <c r="Q47" s="1047"/>
    </row>
    <row r="48" spans="1:17" ht="13.5" customHeight="1">
      <c r="A48" s="1071" t="s">
        <v>792</v>
      </c>
      <c r="B48" s="1036"/>
      <c r="C48" s="1045">
        <v>1580938</v>
      </c>
      <c r="D48" s="1045">
        <v>650188</v>
      </c>
      <c r="E48" s="1045">
        <v>930750</v>
      </c>
      <c r="F48" s="1045">
        <v>184684</v>
      </c>
      <c r="G48" s="1045">
        <v>746066</v>
      </c>
      <c r="H48" s="1045">
        <v>87132</v>
      </c>
      <c r="I48" s="1045">
        <v>658934</v>
      </c>
      <c r="J48" s="1045">
        <v>464780</v>
      </c>
      <c r="K48" s="1072">
        <v>194154</v>
      </c>
      <c r="M48" s="1047"/>
      <c r="N48" s="1047"/>
      <c r="O48" s="1047"/>
      <c r="P48" s="1047"/>
      <c r="Q48" s="1047"/>
    </row>
    <row r="49" spans="1:17" ht="13.5" customHeight="1">
      <c r="A49" s="1073" t="s">
        <v>793</v>
      </c>
      <c r="B49" s="1051"/>
      <c r="C49" s="1052">
        <v>40235933</v>
      </c>
      <c r="D49" s="1053">
        <v>18563858</v>
      </c>
      <c r="E49" s="1053">
        <v>21672074</v>
      </c>
      <c r="F49" s="1053">
        <v>5253881</v>
      </c>
      <c r="G49" s="1053">
        <v>16418193</v>
      </c>
      <c r="H49" s="1053">
        <v>1484690</v>
      </c>
      <c r="I49" s="1053">
        <v>14933504</v>
      </c>
      <c r="J49" s="1053">
        <v>9991663</v>
      </c>
      <c r="K49" s="1074">
        <v>4941841</v>
      </c>
      <c r="M49" s="1047"/>
      <c r="N49" s="1047"/>
      <c r="O49" s="1047"/>
      <c r="P49" s="1047"/>
      <c r="Q49" s="1047"/>
    </row>
    <row r="50" spans="1:17" ht="13.5" customHeight="1">
      <c r="A50" s="1071" t="s">
        <v>794</v>
      </c>
      <c r="B50" s="1036"/>
      <c r="C50" s="1045">
        <v>326559</v>
      </c>
      <c r="D50" s="1045">
        <v>0</v>
      </c>
      <c r="E50" s="1045">
        <v>326559</v>
      </c>
      <c r="F50" s="1045">
        <v>0</v>
      </c>
      <c r="G50" s="1045">
        <v>326559</v>
      </c>
      <c r="H50" s="1045">
        <v>326559</v>
      </c>
      <c r="I50" s="1045">
        <v>0</v>
      </c>
      <c r="J50" s="1045">
        <v>0</v>
      </c>
      <c r="K50" s="1072">
        <v>0</v>
      </c>
      <c r="M50" s="1047"/>
      <c r="N50" s="1047"/>
      <c r="O50" s="1047"/>
      <c r="P50" s="1047"/>
      <c r="Q50" s="1047"/>
    </row>
    <row r="51" spans="1:17" ht="13.5" customHeight="1">
      <c r="A51" s="1075">
        <v>19</v>
      </c>
      <c r="B51" s="1056" t="s">
        <v>795</v>
      </c>
      <c r="C51" s="1045">
        <v>162365</v>
      </c>
      <c r="D51" s="1045">
        <v>0</v>
      </c>
      <c r="E51" s="1045">
        <v>162365</v>
      </c>
      <c r="F51" s="1045">
        <v>0</v>
      </c>
      <c r="G51" s="1045">
        <v>162365</v>
      </c>
      <c r="H51" s="1045">
        <v>162365</v>
      </c>
      <c r="I51" s="1045">
        <v>0</v>
      </c>
      <c r="J51" s="1045">
        <v>0</v>
      </c>
      <c r="K51" s="1072">
        <v>0</v>
      </c>
      <c r="M51" s="1047"/>
      <c r="N51" s="1047"/>
      <c r="O51" s="1047"/>
      <c r="P51" s="1047"/>
      <c r="Q51" s="1047"/>
    </row>
    <row r="52" spans="1:17" ht="13.5" customHeight="1">
      <c r="A52" s="1073" t="s">
        <v>796</v>
      </c>
      <c r="B52" s="1051"/>
      <c r="C52" s="1052">
        <v>40400127</v>
      </c>
      <c r="D52" s="1053">
        <v>18563858</v>
      </c>
      <c r="E52" s="1053">
        <v>21836268</v>
      </c>
      <c r="F52" s="1053">
        <v>5253881</v>
      </c>
      <c r="G52" s="1053">
        <v>16582387</v>
      </c>
      <c r="H52" s="1053">
        <v>1648884</v>
      </c>
      <c r="I52" s="1053">
        <v>14933504</v>
      </c>
      <c r="J52" s="1053">
        <v>9991663</v>
      </c>
      <c r="K52" s="1074">
        <v>4941841</v>
      </c>
      <c r="M52" s="1047"/>
      <c r="N52" s="1047"/>
      <c r="O52" s="1047"/>
      <c r="P52" s="1047"/>
      <c r="Q52" s="1047"/>
    </row>
    <row r="53" spans="1:17" ht="13.5" customHeight="1">
      <c r="A53" s="1425" t="s">
        <v>797</v>
      </c>
      <c r="B53" s="1057" t="s">
        <v>798</v>
      </c>
      <c r="C53" s="1045">
        <v>37542286</v>
      </c>
      <c r="D53" s="1045">
        <v>17874062</v>
      </c>
      <c r="E53" s="1045">
        <v>19668223</v>
      </c>
      <c r="F53" s="1045">
        <v>4776778</v>
      </c>
      <c r="G53" s="1045">
        <v>14891445</v>
      </c>
      <c r="H53" s="1045">
        <v>1470063</v>
      </c>
      <c r="I53" s="1045">
        <v>13421383</v>
      </c>
      <c r="J53" s="1045">
        <v>8479542</v>
      </c>
      <c r="K53" s="1072">
        <v>4941841</v>
      </c>
      <c r="M53" s="1047"/>
      <c r="N53" s="1047"/>
      <c r="O53" s="1047"/>
      <c r="P53" s="1047"/>
      <c r="Q53" s="1047"/>
    </row>
    <row r="54" spans="1:17" ht="13.5" customHeight="1">
      <c r="A54" s="1426"/>
      <c r="B54" s="1058" t="s">
        <v>799</v>
      </c>
      <c r="C54" s="1045">
        <v>2009106</v>
      </c>
      <c r="D54" s="1045">
        <v>524021</v>
      </c>
      <c r="E54" s="1045">
        <v>1485085</v>
      </c>
      <c r="F54" s="1045">
        <v>379697</v>
      </c>
      <c r="G54" s="1045">
        <v>1105388</v>
      </c>
      <c r="H54" s="1045">
        <v>1605</v>
      </c>
      <c r="I54" s="1045">
        <v>1103783</v>
      </c>
      <c r="J54" s="1045">
        <v>1103783</v>
      </c>
      <c r="K54" s="1072">
        <v>0</v>
      </c>
      <c r="M54" s="1047"/>
      <c r="N54" s="1047"/>
      <c r="O54" s="1047"/>
      <c r="P54" s="1047"/>
      <c r="Q54" s="1047"/>
    </row>
    <row r="55" spans="1:17" ht="13.5" customHeight="1">
      <c r="A55" s="1427"/>
      <c r="B55" s="1059" t="s">
        <v>800</v>
      </c>
      <c r="C55" s="1045">
        <v>684541</v>
      </c>
      <c r="D55" s="1045">
        <v>165775</v>
      </c>
      <c r="E55" s="1045">
        <v>518766</v>
      </c>
      <c r="F55" s="1045">
        <v>97406</v>
      </c>
      <c r="G55" s="1045">
        <v>421360</v>
      </c>
      <c r="H55" s="1045">
        <v>13022</v>
      </c>
      <c r="I55" s="1045">
        <v>408338</v>
      </c>
      <c r="J55" s="1045">
        <v>408338</v>
      </c>
      <c r="K55" s="1072">
        <v>0</v>
      </c>
    </row>
    <row r="56" spans="1:17">
      <c r="A56" s="1076" t="s">
        <v>801</v>
      </c>
      <c r="B56" s="1077"/>
      <c r="C56" s="1052">
        <v>40235933</v>
      </c>
      <c r="D56" s="1053">
        <v>18563858</v>
      </c>
      <c r="E56" s="1053">
        <v>21672074</v>
      </c>
      <c r="F56" s="1053">
        <v>5253881</v>
      </c>
      <c r="G56" s="1053">
        <v>16418193</v>
      </c>
      <c r="H56" s="1053">
        <v>1484690</v>
      </c>
      <c r="I56" s="1053">
        <v>14933504</v>
      </c>
      <c r="J56" s="1053">
        <v>9991663</v>
      </c>
      <c r="K56" s="1074">
        <v>4941841</v>
      </c>
    </row>
  </sheetData>
  <mergeCells count="2">
    <mergeCell ref="A53:A55"/>
    <mergeCell ref="A4:B4"/>
  </mergeCells>
  <phoneticPr fontId="3"/>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56"/>
  <sheetViews>
    <sheetView workbookViewId="0">
      <pane xSplit="2" ySplit="6" topLeftCell="C7" activePane="bottomRight" state="frozen"/>
      <selection pane="topRight" activeCell="C1" sqref="C1"/>
      <selection pane="bottomLeft" activeCell="A7" sqref="A7"/>
      <selection pane="bottomRight" sqref="A1:XFD1048576"/>
    </sheetView>
  </sheetViews>
  <sheetFormatPr defaultColWidth="9" defaultRowHeight="13.5"/>
  <cols>
    <col min="1" max="1" width="3.125" style="1025" customWidth="1"/>
    <col min="2" max="2" width="26.625" style="1025" customWidth="1"/>
    <col min="3" max="11" width="14.125" style="1025" customWidth="1"/>
    <col min="12" max="12" width="9" style="1025"/>
    <col min="13" max="13" width="18" style="1025" bestFit="1" customWidth="1"/>
    <col min="14" max="14" width="16.625" style="1025" bestFit="1" customWidth="1"/>
    <col min="15" max="16" width="18" style="1025" bestFit="1" customWidth="1"/>
    <col min="17" max="17" width="16.625" style="1025" bestFit="1" customWidth="1"/>
    <col min="18" max="16384" width="9" style="1025"/>
  </cols>
  <sheetData>
    <row r="1" spans="1:17" ht="24" customHeight="1">
      <c r="A1" s="1023" t="s">
        <v>806</v>
      </c>
      <c r="C1" s="1023"/>
      <c r="D1" s="1023"/>
      <c r="E1" s="1023"/>
      <c r="F1" s="1023"/>
      <c r="G1" s="1023"/>
      <c r="H1" s="1023"/>
      <c r="I1" s="1023"/>
      <c r="J1" s="1023"/>
    </row>
    <row r="2" spans="1:17" ht="17.25" customHeight="1">
      <c r="A2" s="1023"/>
      <c r="B2" s="1023"/>
      <c r="C2" s="1023"/>
      <c r="D2" s="1023"/>
      <c r="E2" s="1023"/>
      <c r="F2" s="1023"/>
      <c r="G2" s="1023"/>
      <c r="H2" s="1023"/>
      <c r="I2" s="1023"/>
      <c r="J2" s="1023"/>
      <c r="K2" s="1024" t="s">
        <v>320</v>
      </c>
    </row>
    <row r="3" spans="1:17">
      <c r="A3" s="1065"/>
      <c r="B3" s="1066"/>
      <c r="C3" s="1067" t="s">
        <v>321</v>
      </c>
      <c r="D3" s="1068" t="s">
        <v>741</v>
      </c>
      <c r="E3" s="1068" t="s">
        <v>322</v>
      </c>
      <c r="F3" s="1068" t="s">
        <v>323</v>
      </c>
      <c r="G3" s="1068" t="s">
        <v>324</v>
      </c>
      <c r="H3" s="1068" t="s">
        <v>325</v>
      </c>
      <c r="I3" s="1068" t="s">
        <v>742</v>
      </c>
      <c r="J3" s="1068" t="s">
        <v>743</v>
      </c>
      <c r="K3" s="1068" t="s">
        <v>326</v>
      </c>
    </row>
    <row r="4" spans="1:17">
      <c r="A4" s="1428" t="s">
        <v>744</v>
      </c>
      <c r="B4" s="1429"/>
      <c r="C4" s="1031" t="s">
        <v>745</v>
      </c>
      <c r="D4" s="1032"/>
      <c r="E4" s="1033" t="s">
        <v>745</v>
      </c>
      <c r="F4" s="1032" t="s">
        <v>503</v>
      </c>
      <c r="G4" s="1033" t="s">
        <v>745</v>
      </c>
      <c r="H4" s="1033" t="s">
        <v>327</v>
      </c>
      <c r="I4" s="1033" t="s">
        <v>746</v>
      </c>
      <c r="J4" s="1032" t="s">
        <v>503</v>
      </c>
      <c r="K4" s="1033" t="s">
        <v>328</v>
      </c>
    </row>
    <row r="5" spans="1:17">
      <c r="A5" s="1069"/>
      <c r="B5" s="1036"/>
      <c r="C5" s="1031"/>
      <c r="D5" s="1032"/>
      <c r="E5" s="1032"/>
      <c r="F5" s="1032"/>
      <c r="G5" s="1032"/>
      <c r="H5" s="1033" t="s">
        <v>329</v>
      </c>
      <c r="I5" s="1032"/>
      <c r="J5" s="1032"/>
      <c r="K5" s="1032" t="s">
        <v>503</v>
      </c>
    </row>
    <row r="6" spans="1:17">
      <c r="A6" s="1070"/>
      <c r="B6" s="1039"/>
      <c r="C6" s="1040" t="s">
        <v>747</v>
      </c>
      <c r="D6" s="1041" t="s">
        <v>748</v>
      </c>
      <c r="E6" s="1041" t="s">
        <v>513</v>
      </c>
      <c r="F6" s="1041" t="s">
        <v>749</v>
      </c>
      <c r="G6" s="1041" t="s">
        <v>515</v>
      </c>
      <c r="H6" s="1041" t="s">
        <v>750</v>
      </c>
      <c r="I6" s="1042" t="s">
        <v>517</v>
      </c>
      <c r="J6" s="1041" t="s">
        <v>751</v>
      </c>
      <c r="K6" s="1042" t="s">
        <v>519</v>
      </c>
    </row>
    <row r="7" spans="1:17" ht="13.5" customHeight="1">
      <c r="A7" s="1071" t="s">
        <v>752</v>
      </c>
      <c r="B7" s="1036"/>
      <c r="C7" s="1045">
        <v>228646</v>
      </c>
      <c r="D7" s="1045">
        <v>119284</v>
      </c>
      <c r="E7" s="1045">
        <v>109362</v>
      </c>
      <c r="F7" s="1045">
        <v>34352</v>
      </c>
      <c r="G7" s="1045">
        <v>75010</v>
      </c>
      <c r="H7" s="1045">
        <v>-4605</v>
      </c>
      <c r="I7" s="1045">
        <v>79615</v>
      </c>
      <c r="J7" s="1045">
        <v>51907</v>
      </c>
      <c r="K7" s="1072">
        <v>27708</v>
      </c>
      <c r="M7" s="1047"/>
      <c r="N7" s="1047"/>
      <c r="O7" s="1047"/>
      <c r="P7" s="1047"/>
      <c r="Q7" s="1047"/>
    </row>
    <row r="8" spans="1:17" ht="13.5" customHeight="1">
      <c r="A8" s="1071"/>
      <c r="B8" s="1036" t="s">
        <v>753</v>
      </c>
      <c r="C8" s="1045">
        <v>167558</v>
      </c>
      <c r="D8" s="1045">
        <v>89856</v>
      </c>
      <c r="E8" s="1045">
        <v>77702</v>
      </c>
      <c r="F8" s="1045">
        <v>26304</v>
      </c>
      <c r="G8" s="1045">
        <v>51398</v>
      </c>
      <c r="H8" s="1045">
        <v>-7070</v>
      </c>
      <c r="I8" s="1045">
        <v>58468</v>
      </c>
      <c r="J8" s="1045">
        <v>44241</v>
      </c>
      <c r="K8" s="1072">
        <v>14227</v>
      </c>
      <c r="M8" s="1047"/>
      <c r="N8" s="1047"/>
      <c r="O8" s="1047"/>
      <c r="P8" s="1047"/>
      <c r="Q8" s="1047"/>
    </row>
    <row r="9" spans="1:17" ht="13.5" customHeight="1">
      <c r="A9" s="1071"/>
      <c r="B9" s="1036" t="s">
        <v>754</v>
      </c>
      <c r="C9" s="1045">
        <v>11119</v>
      </c>
      <c r="D9" s="1045">
        <v>5600</v>
      </c>
      <c r="E9" s="1045">
        <v>5519</v>
      </c>
      <c r="F9" s="1045">
        <v>1454</v>
      </c>
      <c r="G9" s="1045">
        <v>4065</v>
      </c>
      <c r="H9" s="1045">
        <v>500</v>
      </c>
      <c r="I9" s="1045">
        <v>3565</v>
      </c>
      <c r="J9" s="1045">
        <v>1329</v>
      </c>
      <c r="K9" s="1072">
        <v>2236</v>
      </c>
      <c r="M9" s="1047"/>
      <c r="N9" s="1047"/>
      <c r="O9" s="1047"/>
      <c r="P9" s="1047"/>
      <c r="Q9" s="1047"/>
    </row>
    <row r="10" spans="1:17" ht="13.5" customHeight="1">
      <c r="A10" s="1071"/>
      <c r="B10" s="1036" t="s">
        <v>755</v>
      </c>
      <c r="C10" s="1045">
        <v>49969</v>
      </c>
      <c r="D10" s="1045">
        <v>23828</v>
      </c>
      <c r="E10" s="1045">
        <v>26141</v>
      </c>
      <c r="F10" s="1045">
        <v>6594</v>
      </c>
      <c r="G10" s="1045">
        <v>19547</v>
      </c>
      <c r="H10" s="1045">
        <v>1965</v>
      </c>
      <c r="I10" s="1045">
        <v>17582</v>
      </c>
      <c r="J10" s="1045">
        <v>6337</v>
      </c>
      <c r="K10" s="1072">
        <v>11245</v>
      </c>
      <c r="M10" s="1047"/>
      <c r="N10" s="1047"/>
      <c r="O10" s="1047"/>
      <c r="P10" s="1047"/>
      <c r="Q10" s="1047"/>
    </row>
    <row r="11" spans="1:17" ht="13.5" customHeight="1">
      <c r="A11" s="1071" t="s">
        <v>756</v>
      </c>
      <c r="B11" s="1036"/>
      <c r="C11" s="1045">
        <v>13269</v>
      </c>
      <c r="D11" s="1045">
        <v>7011</v>
      </c>
      <c r="E11" s="1045">
        <v>6258</v>
      </c>
      <c r="F11" s="1045">
        <v>2771</v>
      </c>
      <c r="G11" s="1045">
        <v>3487</v>
      </c>
      <c r="H11" s="1045">
        <v>649</v>
      </c>
      <c r="I11" s="1045">
        <v>2838</v>
      </c>
      <c r="J11" s="1045">
        <v>1759</v>
      </c>
      <c r="K11" s="1072">
        <v>1079</v>
      </c>
      <c r="M11" s="1047"/>
      <c r="N11" s="1047"/>
      <c r="O11" s="1047"/>
      <c r="P11" s="1047"/>
      <c r="Q11" s="1047"/>
    </row>
    <row r="12" spans="1:17" ht="13.5" customHeight="1">
      <c r="A12" s="1071" t="s">
        <v>757</v>
      </c>
      <c r="B12" s="1036"/>
      <c r="C12" s="1045">
        <v>15910237</v>
      </c>
      <c r="D12" s="1045">
        <v>10038416</v>
      </c>
      <c r="E12" s="1045">
        <v>5871821</v>
      </c>
      <c r="F12" s="1045">
        <v>1799434</v>
      </c>
      <c r="G12" s="1045">
        <v>4072387</v>
      </c>
      <c r="H12" s="1045">
        <v>578139</v>
      </c>
      <c r="I12" s="1045">
        <v>3494248</v>
      </c>
      <c r="J12" s="1045">
        <v>2540459</v>
      </c>
      <c r="K12" s="1072">
        <v>953789</v>
      </c>
      <c r="M12" s="1047"/>
      <c r="N12" s="1047"/>
      <c r="O12" s="1047"/>
      <c r="P12" s="1047"/>
      <c r="Q12" s="1047"/>
    </row>
    <row r="13" spans="1:17" ht="13.5" customHeight="1">
      <c r="A13" s="1071"/>
      <c r="B13" s="1036" t="s">
        <v>758</v>
      </c>
      <c r="C13" s="1045">
        <v>2046734</v>
      </c>
      <c r="D13" s="1045">
        <v>1252805</v>
      </c>
      <c r="E13" s="1045">
        <v>793929</v>
      </c>
      <c r="F13" s="1045">
        <v>118167</v>
      </c>
      <c r="G13" s="1045">
        <v>675762</v>
      </c>
      <c r="H13" s="1045"/>
      <c r="I13" s="1045"/>
      <c r="J13" s="1045"/>
      <c r="K13" s="1072"/>
      <c r="M13" s="1047"/>
      <c r="N13" s="1047"/>
      <c r="O13" s="1047"/>
      <c r="P13" s="1047"/>
      <c r="Q13" s="1047"/>
    </row>
    <row r="14" spans="1:17" ht="13.5" customHeight="1">
      <c r="A14" s="1071"/>
      <c r="B14" s="1036" t="s">
        <v>759</v>
      </c>
      <c r="C14" s="1045">
        <v>123990</v>
      </c>
      <c r="D14" s="1045">
        <v>73367</v>
      </c>
      <c r="E14" s="1045">
        <v>50623</v>
      </c>
      <c r="F14" s="1045">
        <v>17695</v>
      </c>
      <c r="G14" s="1045">
        <v>32928</v>
      </c>
      <c r="H14" s="1045"/>
      <c r="I14" s="1045"/>
      <c r="J14" s="1045"/>
      <c r="K14" s="1072"/>
      <c r="M14" s="1047"/>
      <c r="N14" s="1047"/>
      <c r="O14" s="1047"/>
      <c r="P14" s="1047"/>
      <c r="Q14" s="1047"/>
    </row>
    <row r="15" spans="1:17" ht="13.5" customHeight="1">
      <c r="A15" s="1071"/>
      <c r="B15" s="1036" t="s">
        <v>760</v>
      </c>
      <c r="C15" s="1045">
        <v>279146</v>
      </c>
      <c r="D15" s="1045">
        <v>171849</v>
      </c>
      <c r="E15" s="1045">
        <v>107297</v>
      </c>
      <c r="F15" s="1045">
        <v>17145</v>
      </c>
      <c r="G15" s="1045">
        <v>90152</v>
      </c>
      <c r="H15" s="1045"/>
      <c r="I15" s="1045"/>
      <c r="J15" s="1045"/>
      <c r="K15" s="1072"/>
      <c r="M15" s="1047"/>
      <c r="N15" s="1047"/>
      <c r="O15" s="1047"/>
      <c r="P15" s="1047"/>
      <c r="Q15" s="1047"/>
    </row>
    <row r="16" spans="1:17" ht="13.5" customHeight="1">
      <c r="A16" s="1071"/>
      <c r="B16" s="1036" t="s">
        <v>761</v>
      </c>
      <c r="C16" s="1045">
        <v>2157653</v>
      </c>
      <c r="D16" s="1045">
        <v>1331456</v>
      </c>
      <c r="E16" s="1045">
        <v>826197</v>
      </c>
      <c r="F16" s="1045">
        <v>309411</v>
      </c>
      <c r="G16" s="1045">
        <v>516786</v>
      </c>
      <c r="H16" s="1045"/>
      <c r="I16" s="1045"/>
      <c r="J16" s="1045"/>
      <c r="K16" s="1072"/>
      <c r="M16" s="1047"/>
      <c r="N16" s="1047"/>
      <c r="O16" s="1047"/>
      <c r="P16" s="1047"/>
      <c r="Q16" s="1047"/>
    </row>
    <row r="17" spans="1:18" ht="13.5" customHeight="1">
      <c r="A17" s="1071"/>
      <c r="B17" s="1036" t="s">
        <v>762</v>
      </c>
      <c r="C17" s="1045">
        <v>173971</v>
      </c>
      <c r="D17" s="1045">
        <v>137446</v>
      </c>
      <c r="E17" s="1045">
        <v>36525</v>
      </c>
      <c r="F17" s="1045">
        <v>4278</v>
      </c>
      <c r="G17" s="1045">
        <v>32247</v>
      </c>
      <c r="H17" s="1045"/>
      <c r="I17" s="1045"/>
      <c r="J17" s="1045"/>
      <c r="K17" s="1072"/>
      <c r="M17" s="1047"/>
      <c r="N17" s="1047"/>
      <c r="O17" s="1047"/>
      <c r="P17" s="1047"/>
      <c r="Q17" s="1047"/>
    </row>
    <row r="18" spans="1:18" ht="13.5" customHeight="1">
      <c r="A18" s="1071"/>
      <c r="B18" s="1036" t="s">
        <v>763</v>
      </c>
      <c r="C18" s="1045">
        <v>299727</v>
      </c>
      <c r="D18" s="1045">
        <v>164749</v>
      </c>
      <c r="E18" s="1045">
        <v>134978</v>
      </c>
      <c r="F18" s="1045">
        <v>37277</v>
      </c>
      <c r="G18" s="1045">
        <v>97701</v>
      </c>
      <c r="H18" s="1045"/>
      <c r="I18" s="1045"/>
      <c r="J18" s="1045"/>
      <c r="K18" s="1072"/>
      <c r="M18" s="1047"/>
      <c r="N18" s="1047"/>
      <c r="O18" s="1047"/>
      <c r="P18" s="1047"/>
      <c r="Q18" s="1047"/>
    </row>
    <row r="19" spans="1:18" ht="13.5" customHeight="1">
      <c r="A19" s="1069"/>
      <c r="B19" s="1048" t="s">
        <v>764</v>
      </c>
      <c r="C19" s="1045">
        <v>2168979</v>
      </c>
      <c r="D19" s="1045">
        <v>1551532</v>
      </c>
      <c r="E19" s="1045">
        <v>617447</v>
      </c>
      <c r="F19" s="1045">
        <v>116866</v>
      </c>
      <c r="G19" s="1045">
        <v>500581</v>
      </c>
      <c r="H19" s="1045"/>
      <c r="I19" s="1045"/>
      <c r="J19" s="1045"/>
      <c r="K19" s="1072"/>
      <c r="M19" s="1047"/>
      <c r="N19" s="1047"/>
      <c r="O19" s="1047"/>
      <c r="P19" s="1047"/>
      <c r="Q19" s="1047"/>
    </row>
    <row r="20" spans="1:18" ht="13.5" customHeight="1">
      <c r="A20" s="1071"/>
      <c r="B20" s="1036" t="s">
        <v>765</v>
      </c>
      <c r="C20" s="1045">
        <v>823651</v>
      </c>
      <c r="D20" s="1045">
        <v>514182</v>
      </c>
      <c r="E20" s="1045">
        <v>309469</v>
      </c>
      <c r="F20" s="1045">
        <v>51121</v>
      </c>
      <c r="G20" s="1045">
        <v>258348</v>
      </c>
      <c r="H20" s="1045"/>
      <c r="I20" s="1045"/>
      <c r="J20" s="1045"/>
      <c r="K20" s="1072"/>
      <c r="M20" s="1047"/>
      <c r="N20" s="1047"/>
      <c r="O20" s="1047"/>
      <c r="P20" s="1047"/>
      <c r="Q20" s="1047"/>
    </row>
    <row r="21" spans="1:18" ht="13.5" customHeight="1">
      <c r="A21" s="1071"/>
      <c r="B21" s="1036" t="s">
        <v>766</v>
      </c>
      <c r="C21" s="1045">
        <v>2584962</v>
      </c>
      <c r="D21" s="1045">
        <v>1433328</v>
      </c>
      <c r="E21" s="1045">
        <v>1151634</v>
      </c>
      <c r="F21" s="1045">
        <v>300775</v>
      </c>
      <c r="G21" s="1045">
        <v>850859</v>
      </c>
      <c r="H21" s="1045"/>
      <c r="I21" s="1045"/>
      <c r="J21" s="1045"/>
      <c r="K21" s="1072"/>
      <c r="M21" s="1047"/>
      <c r="N21" s="1047"/>
      <c r="O21" s="1047"/>
      <c r="P21" s="1047"/>
      <c r="Q21" s="1047"/>
    </row>
    <row r="22" spans="1:18" ht="13.5" customHeight="1">
      <c r="A22" s="1071"/>
      <c r="B22" s="1036" t="s">
        <v>767</v>
      </c>
      <c r="C22" s="1045">
        <v>362829</v>
      </c>
      <c r="D22" s="1045">
        <v>244275</v>
      </c>
      <c r="E22" s="1045">
        <v>118554</v>
      </c>
      <c r="F22" s="1045">
        <v>56837</v>
      </c>
      <c r="G22" s="1045">
        <v>61717</v>
      </c>
      <c r="H22" s="1045"/>
      <c r="I22" s="1045"/>
      <c r="J22" s="1045"/>
      <c r="K22" s="1072"/>
      <c r="M22" s="1047"/>
      <c r="N22" s="1049"/>
      <c r="O22" s="1049"/>
      <c r="P22" s="1049"/>
      <c r="Q22" s="1049"/>
      <c r="R22" s="1049"/>
    </row>
    <row r="23" spans="1:18" ht="13.5" customHeight="1">
      <c r="A23" s="1071"/>
      <c r="B23" s="1036" t="s">
        <v>768</v>
      </c>
      <c r="C23" s="1045">
        <v>1587824</v>
      </c>
      <c r="D23" s="1045">
        <v>1070444</v>
      </c>
      <c r="E23" s="1045">
        <v>517380</v>
      </c>
      <c r="F23" s="1045">
        <v>308752</v>
      </c>
      <c r="G23" s="1045">
        <v>208628</v>
      </c>
      <c r="H23" s="1045"/>
      <c r="I23" s="1045"/>
      <c r="J23" s="1045"/>
      <c r="K23" s="1072"/>
      <c r="M23" s="1047"/>
      <c r="N23" s="1049"/>
      <c r="O23" s="1049"/>
      <c r="P23" s="1049"/>
      <c r="Q23" s="1049"/>
      <c r="R23" s="1049"/>
    </row>
    <row r="24" spans="1:18" ht="13.5" customHeight="1">
      <c r="A24" s="1071"/>
      <c r="B24" s="1036" t="s">
        <v>807</v>
      </c>
      <c r="C24" s="1045">
        <v>507273</v>
      </c>
      <c r="D24" s="1045">
        <v>336912</v>
      </c>
      <c r="E24" s="1045">
        <v>170361</v>
      </c>
      <c r="F24" s="1045">
        <v>188583</v>
      </c>
      <c r="G24" s="1045">
        <v>-18222</v>
      </c>
      <c r="H24" s="1045"/>
      <c r="I24" s="1045"/>
      <c r="J24" s="1045"/>
      <c r="K24" s="1072"/>
      <c r="M24" s="1047"/>
      <c r="N24" s="1047"/>
      <c r="O24" s="1047"/>
      <c r="P24" s="1047"/>
      <c r="Q24" s="1047"/>
    </row>
    <row r="25" spans="1:18" ht="13.5" customHeight="1">
      <c r="A25" s="1071"/>
      <c r="B25" s="1036" t="s">
        <v>770</v>
      </c>
      <c r="C25" s="1045">
        <v>1678743</v>
      </c>
      <c r="D25" s="1045">
        <v>1083613</v>
      </c>
      <c r="E25" s="1045">
        <v>595130</v>
      </c>
      <c r="F25" s="1045">
        <v>167670</v>
      </c>
      <c r="G25" s="1045">
        <v>427460</v>
      </c>
      <c r="H25" s="1045"/>
      <c r="I25" s="1045"/>
      <c r="J25" s="1045"/>
      <c r="K25" s="1072"/>
      <c r="M25" s="1047"/>
      <c r="N25" s="1047"/>
      <c r="O25" s="1047"/>
      <c r="P25" s="1047"/>
      <c r="Q25" s="1047"/>
    </row>
    <row r="26" spans="1:18" ht="13.5" customHeight="1">
      <c r="A26" s="1071"/>
      <c r="B26" s="1036" t="s">
        <v>771</v>
      </c>
      <c r="C26" s="1045">
        <v>118985</v>
      </c>
      <c r="D26" s="1045">
        <v>65987</v>
      </c>
      <c r="E26" s="1045">
        <v>52998</v>
      </c>
      <c r="F26" s="1045">
        <v>13496</v>
      </c>
      <c r="G26" s="1045">
        <v>39502</v>
      </c>
      <c r="H26" s="1045"/>
      <c r="I26" s="1045"/>
      <c r="J26" s="1045"/>
      <c r="K26" s="1072"/>
      <c r="M26" s="1047"/>
      <c r="N26" s="1047"/>
      <c r="O26" s="1047"/>
      <c r="P26" s="1047"/>
      <c r="Q26" s="1047"/>
    </row>
    <row r="27" spans="1:18" ht="13.5" customHeight="1">
      <c r="A27" s="1071"/>
      <c r="B27" s="1036" t="s">
        <v>772</v>
      </c>
      <c r="C27" s="1045">
        <v>995770</v>
      </c>
      <c r="D27" s="1045">
        <v>606471</v>
      </c>
      <c r="E27" s="1045">
        <v>389299</v>
      </c>
      <c r="F27" s="1045">
        <v>91361</v>
      </c>
      <c r="G27" s="1045">
        <v>297938</v>
      </c>
      <c r="H27" s="1045"/>
      <c r="I27" s="1045"/>
      <c r="J27" s="1045"/>
      <c r="K27" s="1072"/>
      <c r="M27" s="1047"/>
      <c r="N27" s="1047"/>
      <c r="O27" s="1047"/>
      <c r="P27" s="1047"/>
      <c r="Q27" s="1047"/>
    </row>
    <row r="28" spans="1:18" ht="13.5" customHeight="1">
      <c r="A28" s="1071" t="s">
        <v>773</v>
      </c>
      <c r="B28" s="1036"/>
      <c r="C28" s="1045">
        <v>1693752</v>
      </c>
      <c r="D28" s="1045">
        <v>752079</v>
      </c>
      <c r="E28" s="1045">
        <v>941673</v>
      </c>
      <c r="F28" s="1045">
        <v>333812</v>
      </c>
      <c r="G28" s="1045">
        <v>607861</v>
      </c>
      <c r="H28" s="1045">
        <v>72844</v>
      </c>
      <c r="I28" s="1045">
        <v>535017</v>
      </c>
      <c r="J28" s="1045">
        <v>126419</v>
      </c>
      <c r="K28" s="1072">
        <v>408598</v>
      </c>
      <c r="M28" s="1047"/>
      <c r="N28" s="1047"/>
      <c r="O28" s="1047"/>
      <c r="P28" s="1047"/>
      <c r="Q28" s="1047"/>
    </row>
    <row r="29" spans="1:18" ht="13.5" customHeight="1">
      <c r="A29" s="1071"/>
      <c r="B29" s="1036" t="s">
        <v>774</v>
      </c>
      <c r="C29" s="1045">
        <v>948054</v>
      </c>
      <c r="D29" s="1045">
        <v>481936</v>
      </c>
      <c r="E29" s="1045">
        <v>466118</v>
      </c>
      <c r="F29" s="1045">
        <v>200816</v>
      </c>
      <c r="G29" s="1045">
        <v>265302</v>
      </c>
      <c r="H29" s="1045"/>
      <c r="I29" s="1045"/>
      <c r="J29" s="1045"/>
      <c r="K29" s="1072"/>
      <c r="M29" s="1047"/>
      <c r="N29" s="1047"/>
      <c r="O29" s="1047"/>
      <c r="P29" s="1047"/>
      <c r="Q29" s="1047"/>
    </row>
    <row r="30" spans="1:18" ht="13.5" customHeight="1">
      <c r="A30" s="1071"/>
      <c r="B30" s="1036" t="s">
        <v>775</v>
      </c>
      <c r="C30" s="1045">
        <v>745698</v>
      </c>
      <c r="D30" s="1045">
        <v>270143</v>
      </c>
      <c r="E30" s="1045">
        <v>475555</v>
      </c>
      <c r="F30" s="1045">
        <v>132996</v>
      </c>
      <c r="G30" s="1045">
        <v>342559</v>
      </c>
      <c r="H30" s="1045"/>
      <c r="I30" s="1045"/>
      <c r="J30" s="1045"/>
      <c r="K30" s="1072"/>
      <c r="M30" s="1047"/>
      <c r="N30" s="1047"/>
      <c r="O30" s="1047"/>
      <c r="P30" s="1047"/>
      <c r="Q30" s="1047"/>
    </row>
    <row r="31" spans="1:18" ht="13.5" customHeight="1">
      <c r="A31" s="1071" t="s">
        <v>776</v>
      </c>
      <c r="B31" s="1036"/>
      <c r="C31" s="1045">
        <v>1957963</v>
      </c>
      <c r="D31" s="1045">
        <v>1051471</v>
      </c>
      <c r="E31" s="1045">
        <v>906492</v>
      </c>
      <c r="F31" s="1045">
        <v>83952</v>
      </c>
      <c r="G31" s="1045">
        <v>822540</v>
      </c>
      <c r="H31" s="1045">
        <v>70065</v>
      </c>
      <c r="I31" s="1045">
        <v>752475</v>
      </c>
      <c r="J31" s="1045">
        <v>671955</v>
      </c>
      <c r="K31" s="1072">
        <v>80520</v>
      </c>
      <c r="M31" s="1047"/>
      <c r="N31" s="1047"/>
      <c r="O31" s="1047"/>
      <c r="P31" s="1047"/>
      <c r="Q31" s="1047"/>
    </row>
    <row r="32" spans="1:18" ht="13.5" customHeight="1">
      <c r="A32" s="1071" t="s">
        <v>777</v>
      </c>
      <c r="B32" s="1036"/>
      <c r="C32" s="1045">
        <v>3707712</v>
      </c>
      <c r="D32" s="1045">
        <v>1409136</v>
      </c>
      <c r="E32" s="1045">
        <v>2298575</v>
      </c>
      <c r="F32" s="1045">
        <v>282721</v>
      </c>
      <c r="G32" s="1045">
        <v>2015854</v>
      </c>
      <c r="H32" s="1045">
        <v>231753</v>
      </c>
      <c r="I32" s="1045">
        <v>1784101</v>
      </c>
      <c r="J32" s="1045">
        <v>1246855</v>
      </c>
      <c r="K32" s="1072">
        <v>537246</v>
      </c>
      <c r="M32" s="1047"/>
      <c r="N32" s="1047"/>
      <c r="O32" s="1047"/>
      <c r="P32" s="1047"/>
      <c r="Q32" s="1047"/>
    </row>
    <row r="33" spans="1:17" ht="13.5" customHeight="1">
      <c r="A33" s="1071"/>
      <c r="B33" s="1036" t="s">
        <v>778</v>
      </c>
      <c r="C33" s="1045">
        <v>1444819</v>
      </c>
      <c r="D33" s="1045">
        <v>439691</v>
      </c>
      <c r="E33" s="1045">
        <v>1005128</v>
      </c>
      <c r="F33" s="1045">
        <v>115562</v>
      </c>
      <c r="G33" s="1045">
        <v>889566</v>
      </c>
      <c r="H33" s="1045"/>
      <c r="I33" s="1045"/>
      <c r="J33" s="1045"/>
      <c r="K33" s="1072"/>
      <c r="M33" s="1047"/>
      <c r="N33" s="1047"/>
      <c r="O33" s="1047"/>
      <c r="P33" s="1047"/>
      <c r="Q33" s="1047"/>
    </row>
    <row r="34" spans="1:17" ht="13.5" customHeight="1">
      <c r="A34" s="1071"/>
      <c r="B34" s="1036" t="s">
        <v>779</v>
      </c>
      <c r="C34" s="1045">
        <v>2262893</v>
      </c>
      <c r="D34" s="1045">
        <v>969445</v>
      </c>
      <c r="E34" s="1045">
        <v>1293448</v>
      </c>
      <c r="F34" s="1045">
        <v>167159</v>
      </c>
      <c r="G34" s="1045">
        <v>1126289</v>
      </c>
      <c r="H34" s="1045"/>
      <c r="I34" s="1045"/>
      <c r="J34" s="1045"/>
      <c r="K34" s="1072"/>
      <c r="M34" s="1047"/>
      <c r="N34" s="1047"/>
      <c r="O34" s="1047"/>
      <c r="P34" s="1047"/>
      <c r="Q34" s="1047"/>
    </row>
    <row r="35" spans="1:17" ht="13.5" customHeight="1">
      <c r="A35" s="1071" t="s">
        <v>780</v>
      </c>
      <c r="B35" s="1036"/>
      <c r="C35" s="1045">
        <v>2129442</v>
      </c>
      <c r="D35" s="1045">
        <v>890265</v>
      </c>
      <c r="E35" s="1045">
        <v>1239177</v>
      </c>
      <c r="F35" s="1045">
        <v>303995</v>
      </c>
      <c r="G35" s="1045">
        <v>935182</v>
      </c>
      <c r="H35" s="1045">
        <v>96851</v>
      </c>
      <c r="I35" s="1045">
        <v>838331</v>
      </c>
      <c r="J35" s="1045">
        <v>641192</v>
      </c>
      <c r="K35" s="1072">
        <v>197139</v>
      </c>
      <c r="M35" s="1047"/>
      <c r="N35" s="1047"/>
      <c r="O35" s="1047"/>
      <c r="P35" s="1047"/>
      <c r="Q35" s="1047"/>
    </row>
    <row r="36" spans="1:17" ht="13.5" customHeight="1">
      <c r="A36" s="1071" t="s">
        <v>781</v>
      </c>
      <c r="B36" s="1036"/>
      <c r="C36" s="1045">
        <v>1404203</v>
      </c>
      <c r="D36" s="1045">
        <v>788111</v>
      </c>
      <c r="E36" s="1045">
        <v>616092</v>
      </c>
      <c r="F36" s="1045">
        <v>73128</v>
      </c>
      <c r="G36" s="1045">
        <v>542964</v>
      </c>
      <c r="H36" s="1045">
        <v>49812</v>
      </c>
      <c r="I36" s="1045">
        <v>493152</v>
      </c>
      <c r="J36" s="1045">
        <v>233071</v>
      </c>
      <c r="K36" s="1072">
        <v>260081</v>
      </c>
      <c r="M36" s="1047"/>
      <c r="N36" s="1047"/>
      <c r="O36" s="1047"/>
      <c r="P36" s="1047"/>
      <c r="Q36" s="1047"/>
    </row>
    <row r="37" spans="1:17" ht="13.5" customHeight="1">
      <c r="A37" s="1071" t="s">
        <v>782</v>
      </c>
      <c r="B37" s="1036"/>
      <c r="C37" s="1045">
        <v>1094294</v>
      </c>
      <c r="D37" s="1045">
        <v>556349</v>
      </c>
      <c r="E37" s="1045">
        <v>537945</v>
      </c>
      <c r="F37" s="1045">
        <v>171540</v>
      </c>
      <c r="G37" s="1045">
        <v>366405</v>
      </c>
      <c r="H37" s="1045">
        <v>41856</v>
      </c>
      <c r="I37" s="1045">
        <v>324549</v>
      </c>
      <c r="J37" s="1045">
        <v>245157</v>
      </c>
      <c r="K37" s="1072">
        <v>79392</v>
      </c>
      <c r="M37" s="1047"/>
      <c r="N37" s="1047"/>
      <c r="O37" s="1047"/>
      <c r="P37" s="1047"/>
      <c r="Q37" s="1047"/>
    </row>
    <row r="38" spans="1:17" ht="13.5" customHeight="1">
      <c r="A38" s="1071"/>
      <c r="B38" s="1036" t="s">
        <v>783</v>
      </c>
      <c r="C38" s="1045">
        <v>739590</v>
      </c>
      <c r="D38" s="1045">
        <v>392094</v>
      </c>
      <c r="E38" s="1045">
        <v>347496</v>
      </c>
      <c r="F38" s="1045">
        <v>144909</v>
      </c>
      <c r="G38" s="1045">
        <v>202587</v>
      </c>
      <c r="H38" s="1045"/>
      <c r="I38" s="1045"/>
      <c r="J38" s="1045"/>
      <c r="K38" s="1072"/>
      <c r="M38" s="1047"/>
      <c r="N38" s="1047"/>
      <c r="O38" s="1047"/>
      <c r="P38" s="1047"/>
      <c r="Q38" s="1047"/>
    </row>
    <row r="39" spans="1:17" ht="13.5" customHeight="1">
      <c r="A39" s="1071"/>
      <c r="B39" s="1036" t="s">
        <v>803</v>
      </c>
      <c r="C39" s="1045">
        <v>354704</v>
      </c>
      <c r="D39" s="1045">
        <v>164255</v>
      </c>
      <c r="E39" s="1045">
        <v>190449</v>
      </c>
      <c r="F39" s="1045">
        <v>26631</v>
      </c>
      <c r="G39" s="1045">
        <v>163818</v>
      </c>
      <c r="H39" s="1045"/>
      <c r="I39" s="1045"/>
      <c r="J39" s="1045"/>
      <c r="K39" s="1072"/>
      <c r="M39" s="1047"/>
      <c r="N39" s="1047"/>
      <c r="O39" s="1047"/>
      <c r="P39" s="1047"/>
      <c r="Q39" s="1047"/>
    </row>
    <row r="40" spans="1:17" ht="13.5" customHeight="1">
      <c r="A40" s="1071" t="s">
        <v>784</v>
      </c>
      <c r="B40" s="1036"/>
      <c r="C40" s="1045">
        <v>1040377</v>
      </c>
      <c r="D40" s="1045">
        <v>378947</v>
      </c>
      <c r="E40" s="1045">
        <v>661430</v>
      </c>
      <c r="F40" s="1045">
        <v>74524</v>
      </c>
      <c r="G40" s="1045">
        <v>586906</v>
      </c>
      <c r="H40" s="1045">
        <v>17199</v>
      </c>
      <c r="I40" s="1045">
        <v>569707</v>
      </c>
      <c r="J40" s="1045">
        <v>282215</v>
      </c>
      <c r="K40" s="1072">
        <v>287492</v>
      </c>
      <c r="M40" s="1047"/>
      <c r="N40" s="1047"/>
      <c r="O40" s="1047"/>
      <c r="P40" s="1047"/>
      <c r="Q40" s="1047"/>
    </row>
    <row r="41" spans="1:17" ht="13.5" customHeight="1">
      <c r="A41" s="1071" t="s">
        <v>785</v>
      </c>
      <c r="B41" s="1036"/>
      <c r="C41" s="1045">
        <v>3434783</v>
      </c>
      <c r="D41" s="1045">
        <v>588822</v>
      </c>
      <c r="E41" s="1045">
        <v>2845961</v>
      </c>
      <c r="F41" s="1045">
        <v>1153205</v>
      </c>
      <c r="G41" s="1045">
        <v>1692756</v>
      </c>
      <c r="H41" s="1045">
        <v>117099</v>
      </c>
      <c r="I41" s="1045">
        <v>1575657</v>
      </c>
      <c r="J41" s="1045">
        <v>154025</v>
      </c>
      <c r="K41" s="1072">
        <v>1421632</v>
      </c>
      <c r="M41" s="1047"/>
      <c r="N41" s="1047"/>
      <c r="O41" s="1047"/>
      <c r="P41" s="1047"/>
      <c r="Q41" s="1047"/>
    </row>
    <row r="42" spans="1:17" ht="13.5" customHeight="1">
      <c r="A42" s="1071"/>
      <c r="B42" s="1036" t="s">
        <v>786</v>
      </c>
      <c r="C42" s="1045">
        <v>2857324</v>
      </c>
      <c r="D42" s="1045">
        <v>429577</v>
      </c>
      <c r="E42" s="1045">
        <v>2427747</v>
      </c>
      <c r="F42" s="1045">
        <v>1034352</v>
      </c>
      <c r="G42" s="1045">
        <v>1393395</v>
      </c>
      <c r="H42" s="1045"/>
      <c r="I42" s="1045"/>
      <c r="J42" s="1045"/>
      <c r="K42" s="1072"/>
      <c r="M42" s="1047"/>
      <c r="N42" s="1047"/>
      <c r="O42" s="1047"/>
      <c r="P42" s="1047"/>
      <c r="Q42" s="1047"/>
    </row>
    <row r="43" spans="1:17" ht="13.5" customHeight="1">
      <c r="A43" s="1071"/>
      <c r="B43" s="1036" t="s">
        <v>787</v>
      </c>
      <c r="C43" s="1045">
        <v>577459</v>
      </c>
      <c r="D43" s="1045">
        <v>159245</v>
      </c>
      <c r="E43" s="1045">
        <v>418214</v>
      </c>
      <c r="F43" s="1045">
        <v>118853</v>
      </c>
      <c r="G43" s="1045">
        <v>299361</v>
      </c>
      <c r="H43" s="1045"/>
      <c r="I43" s="1045"/>
      <c r="J43" s="1045"/>
      <c r="K43" s="1072"/>
      <c r="M43" s="1047"/>
      <c r="N43" s="1047"/>
      <c r="O43" s="1047"/>
      <c r="P43" s="1047"/>
      <c r="Q43" s="1047"/>
    </row>
    <row r="44" spans="1:17" ht="13.5" customHeight="1">
      <c r="A44" s="1071" t="s">
        <v>804</v>
      </c>
      <c r="B44" s="1036"/>
      <c r="C44" s="1045">
        <v>2129471</v>
      </c>
      <c r="D44" s="1045">
        <v>669816</v>
      </c>
      <c r="E44" s="1045">
        <v>1459655</v>
      </c>
      <c r="F44" s="1045">
        <v>163206</v>
      </c>
      <c r="G44" s="1045">
        <v>1296449</v>
      </c>
      <c r="H44" s="1045">
        <v>114371</v>
      </c>
      <c r="I44" s="1045">
        <v>1182078</v>
      </c>
      <c r="J44" s="1045">
        <v>1033612</v>
      </c>
      <c r="K44" s="1072">
        <v>148466</v>
      </c>
      <c r="M44" s="1047"/>
      <c r="N44" s="1047"/>
      <c r="O44" s="1047"/>
      <c r="P44" s="1047"/>
      <c r="Q44" s="1047"/>
    </row>
    <row r="45" spans="1:17" ht="13.5" customHeight="1">
      <c r="A45" s="1071" t="s">
        <v>789</v>
      </c>
      <c r="B45" s="1036"/>
      <c r="C45" s="1045">
        <v>845893</v>
      </c>
      <c r="D45" s="1045">
        <v>186932</v>
      </c>
      <c r="E45" s="1045">
        <v>658961</v>
      </c>
      <c r="F45" s="1045">
        <v>185614</v>
      </c>
      <c r="G45" s="1045">
        <v>473347</v>
      </c>
      <c r="H45" s="1045">
        <v>589</v>
      </c>
      <c r="I45" s="1045">
        <v>472758</v>
      </c>
      <c r="J45" s="1045">
        <v>472758</v>
      </c>
      <c r="K45" s="1072">
        <v>0</v>
      </c>
      <c r="M45" s="1047"/>
      <c r="N45" s="1047"/>
      <c r="O45" s="1047"/>
      <c r="P45" s="1047"/>
      <c r="Q45" s="1047"/>
    </row>
    <row r="46" spans="1:17" ht="13.5" customHeight="1">
      <c r="A46" s="1071" t="s">
        <v>790</v>
      </c>
      <c r="B46" s="1036"/>
      <c r="C46" s="1045">
        <v>1161772</v>
      </c>
      <c r="D46" s="1045">
        <v>232170</v>
      </c>
      <c r="E46" s="1045">
        <v>929602</v>
      </c>
      <c r="F46" s="1045">
        <v>209704</v>
      </c>
      <c r="G46" s="1045">
        <v>719898</v>
      </c>
      <c r="H46" s="1045">
        <v>27399</v>
      </c>
      <c r="I46" s="1045">
        <v>692499</v>
      </c>
      <c r="J46" s="1045">
        <v>490947</v>
      </c>
      <c r="K46" s="1072">
        <v>201552</v>
      </c>
      <c r="M46" s="1047"/>
      <c r="N46" s="1047"/>
      <c r="O46" s="1047"/>
      <c r="P46" s="1047"/>
      <c r="Q46" s="1047"/>
    </row>
    <row r="47" spans="1:17" ht="13.5" customHeight="1">
      <c r="A47" s="1071" t="s">
        <v>791</v>
      </c>
      <c r="B47" s="1036"/>
      <c r="C47" s="1045">
        <v>2909029</v>
      </c>
      <c r="D47" s="1045">
        <v>965555</v>
      </c>
      <c r="E47" s="1045">
        <v>1943474</v>
      </c>
      <c r="F47" s="1045">
        <v>219058</v>
      </c>
      <c r="G47" s="1045">
        <v>1724416</v>
      </c>
      <c r="H47" s="1045">
        <v>9892</v>
      </c>
      <c r="I47" s="1045">
        <v>1714524</v>
      </c>
      <c r="J47" s="1045">
        <v>1342378</v>
      </c>
      <c r="K47" s="1072">
        <v>372146</v>
      </c>
      <c r="M47" s="1047"/>
      <c r="N47" s="1047"/>
      <c r="O47" s="1047"/>
      <c r="P47" s="1047"/>
      <c r="Q47" s="1047"/>
    </row>
    <row r="48" spans="1:17" ht="13.5" customHeight="1">
      <c r="A48" s="1071" t="s">
        <v>792</v>
      </c>
      <c r="B48" s="1036"/>
      <c r="C48" s="1045">
        <v>1653403</v>
      </c>
      <c r="D48" s="1045">
        <v>679544</v>
      </c>
      <c r="E48" s="1045">
        <v>973859</v>
      </c>
      <c r="F48" s="1045">
        <v>179217</v>
      </c>
      <c r="G48" s="1045">
        <v>794642</v>
      </c>
      <c r="H48" s="1045">
        <v>95197</v>
      </c>
      <c r="I48" s="1045">
        <v>699445</v>
      </c>
      <c r="J48" s="1045">
        <v>500108</v>
      </c>
      <c r="K48" s="1072">
        <v>199337</v>
      </c>
      <c r="M48" s="1047"/>
      <c r="N48" s="1047"/>
      <c r="O48" s="1047"/>
      <c r="P48" s="1047"/>
      <c r="Q48" s="1047"/>
    </row>
    <row r="49" spans="1:17" ht="13.5" customHeight="1">
      <c r="A49" s="1073" t="s">
        <v>793</v>
      </c>
      <c r="B49" s="1051"/>
      <c r="C49" s="1052">
        <v>41314246</v>
      </c>
      <c r="D49" s="1053">
        <v>19313908</v>
      </c>
      <c r="E49" s="1053">
        <v>22000338</v>
      </c>
      <c r="F49" s="1053">
        <v>5270233</v>
      </c>
      <c r="G49" s="1053">
        <v>16730105</v>
      </c>
      <c r="H49" s="1053">
        <v>1519110</v>
      </c>
      <c r="I49" s="1053">
        <v>15210995</v>
      </c>
      <c r="J49" s="1053">
        <v>10034817</v>
      </c>
      <c r="K49" s="1074">
        <v>5176178</v>
      </c>
      <c r="M49" s="1047"/>
      <c r="N49" s="1047"/>
      <c r="O49" s="1047"/>
      <c r="P49" s="1047"/>
      <c r="Q49" s="1047"/>
    </row>
    <row r="50" spans="1:17" ht="13.5" customHeight="1">
      <c r="A50" s="1071" t="s">
        <v>794</v>
      </c>
      <c r="B50" s="1036"/>
      <c r="C50" s="1045">
        <v>362749</v>
      </c>
      <c r="D50" s="1045">
        <v>0</v>
      </c>
      <c r="E50" s="1045">
        <v>362749</v>
      </c>
      <c r="F50" s="1045">
        <v>0</v>
      </c>
      <c r="G50" s="1045">
        <v>362749</v>
      </c>
      <c r="H50" s="1045">
        <v>362749</v>
      </c>
      <c r="I50" s="1045">
        <v>0</v>
      </c>
      <c r="J50" s="1045">
        <v>0</v>
      </c>
      <c r="K50" s="1072">
        <v>0</v>
      </c>
      <c r="M50" s="1047"/>
      <c r="N50" s="1047"/>
      <c r="O50" s="1047"/>
      <c r="P50" s="1047"/>
      <c r="Q50" s="1047"/>
    </row>
    <row r="51" spans="1:17" ht="13.5" customHeight="1">
      <c r="A51" s="1075">
        <v>19</v>
      </c>
      <c r="B51" s="1056" t="s">
        <v>795</v>
      </c>
      <c r="C51" s="1045">
        <v>186002</v>
      </c>
      <c r="D51" s="1045">
        <v>0</v>
      </c>
      <c r="E51" s="1045">
        <v>186002</v>
      </c>
      <c r="F51" s="1045">
        <v>0</v>
      </c>
      <c r="G51" s="1045">
        <v>186002</v>
      </c>
      <c r="H51" s="1045">
        <v>186002</v>
      </c>
      <c r="I51" s="1045">
        <v>0</v>
      </c>
      <c r="J51" s="1045">
        <v>0</v>
      </c>
      <c r="K51" s="1072">
        <v>0</v>
      </c>
      <c r="M51" s="1047"/>
      <c r="N51" s="1047"/>
      <c r="O51" s="1047"/>
      <c r="P51" s="1047"/>
      <c r="Q51" s="1047"/>
    </row>
    <row r="52" spans="1:17" ht="13.5" customHeight="1">
      <c r="A52" s="1073" t="s">
        <v>796</v>
      </c>
      <c r="B52" s="1051"/>
      <c r="C52" s="1052">
        <v>41490993</v>
      </c>
      <c r="D52" s="1053">
        <v>19313908</v>
      </c>
      <c r="E52" s="1053">
        <v>22177085</v>
      </c>
      <c r="F52" s="1053">
        <v>5270233</v>
      </c>
      <c r="G52" s="1053">
        <v>16906852</v>
      </c>
      <c r="H52" s="1053">
        <v>1695857</v>
      </c>
      <c r="I52" s="1053">
        <v>15210995</v>
      </c>
      <c r="J52" s="1053">
        <v>10034817</v>
      </c>
      <c r="K52" s="1074">
        <v>5176178</v>
      </c>
      <c r="M52" s="1047"/>
      <c r="N52" s="1047"/>
      <c r="O52" s="1047"/>
      <c r="P52" s="1047"/>
      <c r="Q52" s="1047"/>
    </row>
    <row r="53" spans="1:17" ht="13.5" customHeight="1">
      <c r="A53" s="1425" t="s">
        <v>797</v>
      </c>
      <c r="B53" s="1057" t="s">
        <v>798</v>
      </c>
      <c r="C53" s="1045">
        <v>38581602</v>
      </c>
      <c r="D53" s="1045">
        <v>18629487</v>
      </c>
      <c r="E53" s="1045">
        <v>19952115</v>
      </c>
      <c r="F53" s="1045">
        <v>4780673</v>
      </c>
      <c r="G53" s="1045">
        <v>15171442</v>
      </c>
      <c r="H53" s="1045">
        <v>1503227</v>
      </c>
      <c r="I53" s="1045">
        <v>13668215</v>
      </c>
      <c r="J53" s="1045">
        <v>8492037</v>
      </c>
      <c r="K53" s="1072">
        <v>5176178</v>
      </c>
      <c r="M53" s="1047"/>
      <c r="N53" s="1047"/>
      <c r="O53" s="1047"/>
      <c r="P53" s="1047"/>
      <c r="Q53" s="1047"/>
    </row>
    <row r="54" spans="1:17" ht="13.5" customHeight="1">
      <c r="A54" s="1426"/>
      <c r="B54" s="1058" t="s">
        <v>799</v>
      </c>
      <c r="C54" s="1045">
        <v>2003180</v>
      </c>
      <c r="D54" s="1045">
        <v>508424</v>
      </c>
      <c r="E54" s="1045">
        <v>1494756</v>
      </c>
      <c r="F54" s="1045">
        <v>383842</v>
      </c>
      <c r="G54" s="1045">
        <v>1110914</v>
      </c>
      <c r="H54" s="1045">
        <v>1805</v>
      </c>
      <c r="I54" s="1045">
        <v>1109109</v>
      </c>
      <c r="J54" s="1045">
        <v>1109109</v>
      </c>
      <c r="K54" s="1072">
        <v>0</v>
      </c>
      <c r="M54" s="1047"/>
      <c r="N54" s="1047"/>
      <c r="O54" s="1047"/>
      <c r="P54" s="1047"/>
      <c r="Q54" s="1047"/>
    </row>
    <row r="55" spans="1:17" ht="13.5" customHeight="1">
      <c r="A55" s="1427"/>
      <c r="B55" s="1059" t="s">
        <v>800</v>
      </c>
      <c r="C55" s="1045">
        <v>729464</v>
      </c>
      <c r="D55" s="1045">
        <v>175997</v>
      </c>
      <c r="E55" s="1045">
        <v>553467</v>
      </c>
      <c r="F55" s="1045">
        <v>105718</v>
      </c>
      <c r="G55" s="1045">
        <v>447749</v>
      </c>
      <c r="H55" s="1045">
        <v>14078</v>
      </c>
      <c r="I55" s="1045">
        <v>433671</v>
      </c>
      <c r="J55" s="1045">
        <v>433671</v>
      </c>
      <c r="K55" s="1072">
        <v>0</v>
      </c>
    </row>
    <row r="56" spans="1:17">
      <c r="A56" s="1076" t="s">
        <v>801</v>
      </c>
      <c r="B56" s="1077"/>
      <c r="C56" s="1052">
        <v>41314246</v>
      </c>
      <c r="D56" s="1053">
        <v>19313908</v>
      </c>
      <c r="E56" s="1053">
        <v>22000338</v>
      </c>
      <c r="F56" s="1053">
        <v>5270233</v>
      </c>
      <c r="G56" s="1053">
        <v>16730105</v>
      </c>
      <c r="H56" s="1053">
        <v>1519110</v>
      </c>
      <c r="I56" s="1053">
        <v>15210995</v>
      </c>
      <c r="J56" s="1053">
        <v>10034817</v>
      </c>
      <c r="K56" s="1074">
        <v>5176178</v>
      </c>
    </row>
  </sheetData>
  <mergeCells count="2">
    <mergeCell ref="A53:A55"/>
    <mergeCell ref="A4:B4"/>
  </mergeCells>
  <phoneticPr fontId="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56"/>
  <sheetViews>
    <sheetView workbookViewId="0">
      <pane xSplit="2" ySplit="6" topLeftCell="C7" activePane="bottomRight" state="frozen"/>
      <selection pane="topRight" activeCell="C1" sqref="C1"/>
      <selection pane="bottomLeft" activeCell="A7" sqref="A7"/>
      <selection pane="bottomRight" sqref="A1:XFD1048576"/>
    </sheetView>
  </sheetViews>
  <sheetFormatPr defaultColWidth="9" defaultRowHeight="13.5"/>
  <cols>
    <col min="1" max="1" width="3.125" style="1025" customWidth="1"/>
    <col min="2" max="2" width="26.625" style="1025" customWidth="1"/>
    <col min="3" max="11" width="14.125" style="1025" customWidth="1"/>
    <col min="12" max="12" width="9" style="1025"/>
    <col min="13" max="13" width="18" style="1025" bestFit="1" customWidth="1"/>
    <col min="14" max="14" width="16.625" style="1025" bestFit="1" customWidth="1"/>
    <col min="15" max="16" width="18" style="1025" bestFit="1" customWidth="1"/>
    <col min="17" max="17" width="16.625" style="1025" bestFit="1" customWidth="1"/>
    <col min="18" max="16384" width="9" style="1025"/>
  </cols>
  <sheetData>
    <row r="1" spans="1:17" ht="24" customHeight="1">
      <c r="A1" s="1023" t="s">
        <v>805</v>
      </c>
      <c r="C1" s="1023"/>
      <c r="D1" s="1023"/>
      <c r="E1" s="1023"/>
      <c r="F1" s="1023"/>
      <c r="G1" s="1023"/>
      <c r="H1" s="1023"/>
      <c r="I1" s="1023"/>
      <c r="J1" s="1023"/>
    </row>
    <row r="2" spans="1:17" ht="17.25" customHeight="1">
      <c r="A2" s="1023"/>
      <c r="B2" s="1023"/>
      <c r="C2" s="1023"/>
      <c r="D2" s="1023"/>
      <c r="E2" s="1023"/>
      <c r="F2" s="1023"/>
      <c r="G2" s="1023"/>
      <c r="H2" s="1023"/>
      <c r="I2" s="1023"/>
      <c r="J2" s="1023"/>
      <c r="K2" s="1024" t="s">
        <v>320</v>
      </c>
    </row>
    <row r="3" spans="1:17">
      <c r="A3" s="1065"/>
      <c r="B3" s="1066"/>
      <c r="C3" s="1067" t="s">
        <v>321</v>
      </c>
      <c r="D3" s="1068" t="s">
        <v>741</v>
      </c>
      <c r="E3" s="1068" t="s">
        <v>322</v>
      </c>
      <c r="F3" s="1068" t="s">
        <v>323</v>
      </c>
      <c r="G3" s="1068" t="s">
        <v>324</v>
      </c>
      <c r="H3" s="1068" t="s">
        <v>325</v>
      </c>
      <c r="I3" s="1068" t="s">
        <v>742</v>
      </c>
      <c r="J3" s="1068" t="s">
        <v>743</v>
      </c>
      <c r="K3" s="1068" t="s">
        <v>326</v>
      </c>
    </row>
    <row r="4" spans="1:17">
      <c r="A4" s="1428" t="s">
        <v>744</v>
      </c>
      <c r="B4" s="1429"/>
      <c r="C4" s="1031" t="s">
        <v>745</v>
      </c>
      <c r="D4" s="1032"/>
      <c r="E4" s="1033" t="s">
        <v>745</v>
      </c>
      <c r="F4" s="1032" t="s">
        <v>503</v>
      </c>
      <c r="G4" s="1033" t="s">
        <v>745</v>
      </c>
      <c r="H4" s="1033" t="s">
        <v>327</v>
      </c>
      <c r="I4" s="1033" t="s">
        <v>746</v>
      </c>
      <c r="J4" s="1032" t="s">
        <v>503</v>
      </c>
      <c r="K4" s="1033" t="s">
        <v>328</v>
      </c>
    </row>
    <row r="5" spans="1:17">
      <c r="A5" s="1069"/>
      <c r="B5" s="1036"/>
      <c r="C5" s="1031"/>
      <c r="D5" s="1032"/>
      <c r="E5" s="1032"/>
      <c r="F5" s="1032"/>
      <c r="G5" s="1032"/>
      <c r="H5" s="1033" t="s">
        <v>329</v>
      </c>
      <c r="I5" s="1032"/>
      <c r="J5" s="1032"/>
      <c r="K5" s="1032" t="s">
        <v>503</v>
      </c>
    </row>
    <row r="6" spans="1:17">
      <c r="A6" s="1070"/>
      <c r="B6" s="1039"/>
      <c r="C6" s="1040" t="s">
        <v>747</v>
      </c>
      <c r="D6" s="1041" t="s">
        <v>748</v>
      </c>
      <c r="E6" s="1041" t="s">
        <v>513</v>
      </c>
      <c r="F6" s="1041" t="s">
        <v>749</v>
      </c>
      <c r="G6" s="1041" t="s">
        <v>515</v>
      </c>
      <c r="H6" s="1041" t="s">
        <v>750</v>
      </c>
      <c r="I6" s="1042" t="s">
        <v>517</v>
      </c>
      <c r="J6" s="1041" t="s">
        <v>751</v>
      </c>
      <c r="K6" s="1042" t="s">
        <v>519</v>
      </c>
    </row>
    <row r="7" spans="1:17" ht="13.5" customHeight="1">
      <c r="A7" s="1071" t="s">
        <v>752</v>
      </c>
      <c r="B7" s="1036"/>
      <c r="C7" s="1045">
        <v>221845</v>
      </c>
      <c r="D7" s="1045">
        <v>121389</v>
      </c>
      <c r="E7" s="1045">
        <v>100456</v>
      </c>
      <c r="F7" s="1045">
        <v>33900</v>
      </c>
      <c r="G7" s="1045">
        <v>66556</v>
      </c>
      <c r="H7" s="1045">
        <v>-2693</v>
      </c>
      <c r="I7" s="1045">
        <v>69249</v>
      </c>
      <c r="J7" s="1045">
        <v>70659</v>
      </c>
      <c r="K7" s="1072">
        <v>-1410</v>
      </c>
      <c r="M7" s="1047"/>
      <c r="N7" s="1047"/>
      <c r="O7" s="1047"/>
      <c r="P7" s="1047"/>
      <c r="Q7" s="1047"/>
    </row>
    <row r="8" spans="1:17" ht="13.5" customHeight="1">
      <c r="A8" s="1071"/>
      <c r="B8" s="1036" t="s">
        <v>753</v>
      </c>
      <c r="C8" s="1045">
        <v>158512</v>
      </c>
      <c r="D8" s="1045">
        <v>89811</v>
      </c>
      <c r="E8" s="1045">
        <v>68701</v>
      </c>
      <c r="F8" s="1045">
        <v>25451</v>
      </c>
      <c r="G8" s="1045">
        <v>43250</v>
      </c>
      <c r="H8" s="1045">
        <v>-5134</v>
      </c>
      <c r="I8" s="1045">
        <v>48384</v>
      </c>
      <c r="J8" s="1045">
        <v>62716</v>
      </c>
      <c r="K8" s="1072">
        <v>-14332</v>
      </c>
      <c r="M8" s="1047"/>
      <c r="N8" s="1047"/>
      <c r="O8" s="1047"/>
      <c r="P8" s="1047"/>
      <c r="Q8" s="1047"/>
    </row>
    <row r="9" spans="1:17" ht="13.5" customHeight="1">
      <c r="A9" s="1071"/>
      <c r="B9" s="1036" t="s">
        <v>754</v>
      </c>
      <c r="C9" s="1045">
        <v>10976</v>
      </c>
      <c r="D9" s="1045">
        <v>5524</v>
      </c>
      <c r="E9" s="1045">
        <v>5452</v>
      </c>
      <c r="F9" s="1045">
        <v>1453</v>
      </c>
      <c r="G9" s="1045">
        <v>3999</v>
      </c>
      <c r="H9" s="1045">
        <v>496</v>
      </c>
      <c r="I9" s="1045">
        <v>3503</v>
      </c>
      <c r="J9" s="1045">
        <v>1008</v>
      </c>
      <c r="K9" s="1072">
        <v>2495</v>
      </c>
      <c r="M9" s="1047"/>
      <c r="N9" s="1047"/>
      <c r="O9" s="1047"/>
      <c r="P9" s="1047"/>
      <c r="Q9" s="1047"/>
    </row>
    <row r="10" spans="1:17" ht="13.5" customHeight="1">
      <c r="A10" s="1071"/>
      <c r="B10" s="1036" t="s">
        <v>755</v>
      </c>
      <c r="C10" s="1045">
        <v>52357</v>
      </c>
      <c r="D10" s="1045">
        <v>26054</v>
      </c>
      <c r="E10" s="1045">
        <v>26303</v>
      </c>
      <c r="F10" s="1045">
        <v>6996</v>
      </c>
      <c r="G10" s="1045">
        <v>19307</v>
      </c>
      <c r="H10" s="1045">
        <v>1945</v>
      </c>
      <c r="I10" s="1045">
        <v>17362</v>
      </c>
      <c r="J10" s="1045">
        <v>6935</v>
      </c>
      <c r="K10" s="1072">
        <v>10427</v>
      </c>
      <c r="M10" s="1047"/>
      <c r="N10" s="1047"/>
      <c r="O10" s="1047"/>
      <c r="P10" s="1047"/>
      <c r="Q10" s="1047"/>
    </row>
    <row r="11" spans="1:17" ht="13.5" customHeight="1">
      <c r="A11" s="1071" t="s">
        <v>756</v>
      </c>
      <c r="B11" s="1036"/>
      <c r="C11" s="1045">
        <v>13479</v>
      </c>
      <c r="D11" s="1045">
        <v>7254</v>
      </c>
      <c r="E11" s="1045">
        <v>6225</v>
      </c>
      <c r="F11" s="1045">
        <v>2910</v>
      </c>
      <c r="G11" s="1045">
        <v>3315</v>
      </c>
      <c r="H11" s="1045">
        <v>628</v>
      </c>
      <c r="I11" s="1045">
        <v>2687</v>
      </c>
      <c r="J11" s="1045">
        <v>1857</v>
      </c>
      <c r="K11" s="1072">
        <v>830</v>
      </c>
      <c r="M11" s="1047"/>
      <c r="N11" s="1047"/>
      <c r="O11" s="1047"/>
      <c r="P11" s="1047"/>
      <c r="Q11" s="1047"/>
    </row>
    <row r="12" spans="1:17" ht="13.5" customHeight="1">
      <c r="A12" s="1071" t="s">
        <v>757</v>
      </c>
      <c r="B12" s="1036"/>
      <c r="C12" s="1045">
        <v>16257933</v>
      </c>
      <c r="D12" s="1045">
        <v>10349652</v>
      </c>
      <c r="E12" s="1045">
        <v>5908281</v>
      </c>
      <c r="F12" s="1045">
        <v>1769162</v>
      </c>
      <c r="G12" s="1045">
        <v>4139119</v>
      </c>
      <c r="H12" s="1045">
        <v>581142</v>
      </c>
      <c r="I12" s="1045">
        <v>3557977</v>
      </c>
      <c r="J12" s="1045">
        <v>2563288</v>
      </c>
      <c r="K12" s="1072">
        <v>994689</v>
      </c>
      <c r="M12" s="1047"/>
      <c r="N12" s="1047"/>
      <c r="O12" s="1047"/>
      <c r="P12" s="1047"/>
      <c r="Q12" s="1047"/>
    </row>
    <row r="13" spans="1:17" ht="13.5" customHeight="1">
      <c r="A13" s="1071"/>
      <c r="B13" s="1036" t="s">
        <v>758</v>
      </c>
      <c r="C13" s="1045">
        <v>2112256</v>
      </c>
      <c r="D13" s="1045">
        <v>1316245</v>
      </c>
      <c r="E13" s="1045">
        <v>796011</v>
      </c>
      <c r="F13" s="1045">
        <v>124168</v>
      </c>
      <c r="G13" s="1045">
        <v>671843</v>
      </c>
      <c r="H13" s="1045"/>
      <c r="I13" s="1045"/>
      <c r="J13" s="1045"/>
      <c r="K13" s="1072"/>
      <c r="M13" s="1047"/>
      <c r="N13" s="1047"/>
      <c r="O13" s="1047"/>
      <c r="P13" s="1047"/>
      <c r="Q13" s="1047"/>
    </row>
    <row r="14" spans="1:17" ht="13.5" customHeight="1">
      <c r="A14" s="1071"/>
      <c r="B14" s="1036" t="s">
        <v>759</v>
      </c>
      <c r="C14" s="1045">
        <v>123095</v>
      </c>
      <c r="D14" s="1045">
        <v>70804</v>
      </c>
      <c r="E14" s="1045">
        <v>52291</v>
      </c>
      <c r="F14" s="1045">
        <v>16895</v>
      </c>
      <c r="G14" s="1045">
        <v>35396</v>
      </c>
      <c r="H14" s="1045"/>
      <c r="I14" s="1045"/>
      <c r="J14" s="1045"/>
      <c r="K14" s="1072"/>
      <c r="M14" s="1047"/>
      <c r="N14" s="1047"/>
      <c r="O14" s="1047"/>
      <c r="P14" s="1047"/>
      <c r="Q14" s="1047"/>
    </row>
    <row r="15" spans="1:17" ht="13.5" customHeight="1">
      <c r="A15" s="1071"/>
      <c r="B15" s="1036" t="s">
        <v>760</v>
      </c>
      <c r="C15" s="1045">
        <v>285331</v>
      </c>
      <c r="D15" s="1045">
        <v>175653</v>
      </c>
      <c r="E15" s="1045">
        <v>109678</v>
      </c>
      <c r="F15" s="1045">
        <v>17369</v>
      </c>
      <c r="G15" s="1045">
        <v>92309</v>
      </c>
      <c r="H15" s="1045"/>
      <c r="I15" s="1045"/>
      <c r="J15" s="1045"/>
      <c r="K15" s="1072"/>
      <c r="M15" s="1047"/>
      <c r="N15" s="1047"/>
      <c r="O15" s="1047"/>
      <c r="P15" s="1047"/>
      <c r="Q15" s="1047"/>
    </row>
    <row r="16" spans="1:17" ht="13.5" customHeight="1">
      <c r="A16" s="1071"/>
      <c r="B16" s="1036" t="s">
        <v>761</v>
      </c>
      <c r="C16" s="1045">
        <v>2324850</v>
      </c>
      <c r="D16" s="1045">
        <v>1446535</v>
      </c>
      <c r="E16" s="1045">
        <v>878315</v>
      </c>
      <c r="F16" s="1045">
        <v>329146</v>
      </c>
      <c r="G16" s="1045">
        <v>549169</v>
      </c>
      <c r="H16" s="1045"/>
      <c r="I16" s="1045"/>
      <c r="J16" s="1045"/>
      <c r="K16" s="1072"/>
      <c r="M16" s="1047"/>
      <c r="N16" s="1047"/>
      <c r="O16" s="1047"/>
      <c r="P16" s="1047"/>
      <c r="Q16" s="1047"/>
    </row>
    <row r="17" spans="1:18" ht="13.5" customHeight="1">
      <c r="A17" s="1071"/>
      <c r="B17" s="1036" t="s">
        <v>762</v>
      </c>
      <c r="C17" s="1045">
        <v>169027</v>
      </c>
      <c r="D17" s="1045">
        <v>133350</v>
      </c>
      <c r="E17" s="1045">
        <v>35677</v>
      </c>
      <c r="F17" s="1045">
        <v>3721</v>
      </c>
      <c r="G17" s="1045">
        <v>31956</v>
      </c>
      <c r="H17" s="1045"/>
      <c r="I17" s="1045"/>
      <c r="J17" s="1045"/>
      <c r="K17" s="1072"/>
      <c r="M17" s="1047"/>
      <c r="N17" s="1047"/>
      <c r="O17" s="1047"/>
      <c r="P17" s="1047"/>
      <c r="Q17" s="1047"/>
    </row>
    <row r="18" spans="1:18" ht="13.5" customHeight="1">
      <c r="A18" s="1071"/>
      <c r="B18" s="1036" t="s">
        <v>763</v>
      </c>
      <c r="C18" s="1045">
        <v>291370</v>
      </c>
      <c r="D18" s="1045">
        <v>171631</v>
      </c>
      <c r="E18" s="1045">
        <v>119739</v>
      </c>
      <c r="F18" s="1045">
        <v>35914</v>
      </c>
      <c r="G18" s="1045">
        <v>83825</v>
      </c>
      <c r="H18" s="1045"/>
      <c r="I18" s="1045"/>
      <c r="J18" s="1045"/>
      <c r="K18" s="1072"/>
      <c r="M18" s="1047"/>
      <c r="N18" s="1047"/>
      <c r="O18" s="1047"/>
      <c r="P18" s="1047"/>
      <c r="Q18" s="1047"/>
    </row>
    <row r="19" spans="1:18" ht="13.5" customHeight="1">
      <c r="A19" s="1069"/>
      <c r="B19" s="1048" t="s">
        <v>764</v>
      </c>
      <c r="C19" s="1045">
        <v>2196797</v>
      </c>
      <c r="D19" s="1045">
        <v>1659324</v>
      </c>
      <c r="E19" s="1045">
        <v>537473</v>
      </c>
      <c r="F19" s="1045">
        <v>118783</v>
      </c>
      <c r="G19" s="1045">
        <v>418690</v>
      </c>
      <c r="H19" s="1045"/>
      <c r="I19" s="1045"/>
      <c r="J19" s="1045"/>
      <c r="K19" s="1072"/>
      <c r="M19" s="1047"/>
      <c r="N19" s="1047"/>
      <c r="O19" s="1047"/>
      <c r="P19" s="1047"/>
      <c r="Q19" s="1047"/>
    </row>
    <row r="20" spans="1:18" ht="13.5" customHeight="1">
      <c r="A20" s="1071"/>
      <c r="B20" s="1036" t="s">
        <v>765</v>
      </c>
      <c r="C20" s="1045">
        <v>845117</v>
      </c>
      <c r="D20" s="1045">
        <v>534899</v>
      </c>
      <c r="E20" s="1045">
        <v>310218</v>
      </c>
      <c r="F20" s="1045">
        <v>51870</v>
      </c>
      <c r="G20" s="1045">
        <v>258348</v>
      </c>
      <c r="H20" s="1045"/>
      <c r="I20" s="1045"/>
      <c r="J20" s="1045"/>
      <c r="K20" s="1072"/>
      <c r="M20" s="1047"/>
      <c r="N20" s="1047"/>
      <c r="O20" s="1047"/>
      <c r="P20" s="1047"/>
      <c r="Q20" s="1047"/>
    </row>
    <row r="21" spans="1:18" ht="13.5" customHeight="1">
      <c r="A21" s="1071"/>
      <c r="B21" s="1036" t="s">
        <v>766</v>
      </c>
      <c r="C21" s="1045">
        <v>2688046</v>
      </c>
      <c r="D21" s="1045">
        <v>1525372</v>
      </c>
      <c r="E21" s="1045">
        <v>1162674</v>
      </c>
      <c r="F21" s="1045">
        <v>302037</v>
      </c>
      <c r="G21" s="1045">
        <v>860637</v>
      </c>
      <c r="H21" s="1045"/>
      <c r="I21" s="1045"/>
      <c r="J21" s="1045"/>
      <c r="K21" s="1072"/>
      <c r="M21" s="1047"/>
      <c r="N21" s="1047"/>
      <c r="O21" s="1047"/>
      <c r="P21" s="1047"/>
      <c r="Q21" s="1047"/>
    </row>
    <row r="22" spans="1:18" ht="13.5" customHeight="1">
      <c r="A22" s="1071"/>
      <c r="B22" s="1036" t="s">
        <v>767</v>
      </c>
      <c r="C22" s="1045">
        <v>363599</v>
      </c>
      <c r="D22" s="1045">
        <v>243304</v>
      </c>
      <c r="E22" s="1045">
        <v>120295</v>
      </c>
      <c r="F22" s="1045">
        <v>56525</v>
      </c>
      <c r="G22" s="1045">
        <v>63770</v>
      </c>
      <c r="H22" s="1045"/>
      <c r="I22" s="1045"/>
      <c r="J22" s="1045"/>
      <c r="K22" s="1072"/>
      <c r="M22" s="1047"/>
      <c r="N22" s="1049"/>
      <c r="O22" s="1049"/>
      <c r="P22" s="1049"/>
      <c r="Q22" s="1049"/>
      <c r="R22" s="1049"/>
    </row>
    <row r="23" spans="1:18" ht="13.5" customHeight="1">
      <c r="A23" s="1071"/>
      <c r="B23" s="1036" t="s">
        <v>768</v>
      </c>
      <c r="C23" s="1045">
        <v>1527512</v>
      </c>
      <c r="D23" s="1045">
        <v>1039578</v>
      </c>
      <c r="E23" s="1045">
        <v>487934</v>
      </c>
      <c r="F23" s="1045">
        <v>280619</v>
      </c>
      <c r="G23" s="1045">
        <v>207315</v>
      </c>
      <c r="H23" s="1045"/>
      <c r="I23" s="1045"/>
      <c r="J23" s="1045"/>
      <c r="K23" s="1072"/>
      <c r="M23" s="1047"/>
      <c r="N23" s="1049"/>
      <c r="O23" s="1049"/>
      <c r="P23" s="1049"/>
      <c r="Q23" s="1049"/>
      <c r="R23" s="1049"/>
    </row>
    <row r="24" spans="1:18" ht="13.5" customHeight="1">
      <c r="A24" s="1071"/>
      <c r="B24" s="1036" t="s">
        <v>769</v>
      </c>
      <c r="C24" s="1045">
        <v>399599</v>
      </c>
      <c r="D24" s="1045">
        <v>244163</v>
      </c>
      <c r="E24" s="1045">
        <v>155436</v>
      </c>
      <c r="F24" s="1045">
        <v>142316</v>
      </c>
      <c r="G24" s="1045">
        <v>13120</v>
      </c>
      <c r="H24" s="1045"/>
      <c r="I24" s="1045"/>
      <c r="J24" s="1045"/>
      <c r="K24" s="1072"/>
      <c r="M24" s="1047"/>
      <c r="N24" s="1047"/>
      <c r="O24" s="1047"/>
      <c r="P24" s="1047"/>
      <c r="Q24" s="1047"/>
    </row>
    <row r="25" spans="1:18" ht="13.5" customHeight="1">
      <c r="A25" s="1071"/>
      <c r="B25" s="1036" t="s">
        <v>770</v>
      </c>
      <c r="C25" s="1045">
        <v>1824201</v>
      </c>
      <c r="D25" s="1045">
        <v>1117542</v>
      </c>
      <c r="E25" s="1045">
        <v>706659</v>
      </c>
      <c r="F25" s="1045">
        <v>188413</v>
      </c>
      <c r="G25" s="1045">
        <v>518246</v>
      </c>
      <c r="H25" s="1045"/>
      <c r="I25" s="1045"/>
      <c r="J25" s="1045"/>
      <c r="K25" s="1072"/>
      <c r="M25" s="1047"/>
      <c r="N25" s="1047"/>
      <c r="O25" s="1047"/>
      <c r="P25" s="1047"/>
      <c r="Q25" s="1047"/>
    </row>
    <row r="26" spans="1:18" ht="13.5" customHeight="1">
      <c r="A26" s="1071"/>
      <c r="B26" s="1036" t="s">
        <v>771</v>
      </c>
      <c r="C26" s="1045">
        <v>127506</v>
      </c>
      <c r="D26" s="1045">
        <v>65759</v>
      </c>
      <c r="E26" s="1045">
        <v>61747</v>
      </c>
      <c r="F26" s="1045">
        <v>14007</v>
      </c>
      <c r="G26" s="1045">
        <v>47740</v>
      </c>
      <c r="H26" s="1045"/>
      <c r="I26" s="1045"/>
      <c r="J26" s="1045"/>
      <c r="K26" s="1072"/>
      <c r="M26" s="1047"/>
      <c r="N26" s="1047"/>
      <c r="O26" s="1047"/>
      <c r="P26" s="1047"/>
      <c r="Q26" s="1047"/>
    </row>
    <row r="27" spans="1:18" ht="13.5" customHeight="1">
      <c r="A27" s="1071"/>
      <c r="B27" s="1036" t="s">
        <v>772</v>
      </c>
      <c r="C27" s="1045">
        <v>979627</v>
      </c>
      <c r="D27" s="1045">
        <v>605493</v>
      </c>
      <c r="E27" s="1045">
        <v>374134</v>
      </c>
      <c r="F27" s="1045">
        <v>87379</v>
      </c>
      <c r="G27" s="1045">
        <v>286755</v>
      </c>
      <c r="H27" s="1045"/>
      <c r="I27" s="1045"/>
      <c r="J27" s="1045"/>
      <c r="K27" s="1072"/>
      <c r="M27" s="1047"/>
      <c r="N27" s="1047"/>
      <c r="O27" s="1047"/>
      <c r="P27" s="1047"/>
      <c r="Q27" s="1047"/>
    </row>
    <row r="28" spans="1:18" ht="13.5" customHeight="1">
      <c r="A28" s="1071" t="s">
        <v>773</v>
      </c>
      <c r="B28" s="1036"/>
      <c r="C28" s="1045">
        <v>1657883</v>
      </c>
      <c r="D28" s="1045">
        <v>745059</v>
      </c>
      <c r="E28" s="1045">
        <v>912824</v>
      </c>
      <c r="F28" s="1045">
        <v>317820</v>
      </c>
      <c r="G28" s="1045">
        <v>595004</v>
      </c>
      <c r="H28" s="1045">
        <v>70900</v>
      </c>
      <c r="I28" s="1045">
        <v>524104</v>
      </c>
      <c r="J28" s="1045">
        <v>171386</v>
      </c>
      <c r="K28" s="1072">
        <v>352718</v>
      </c>
      <c r="M28" s="1047"/>
      <c r="N28" s="1047"/>
      <c r="O28" s="1047"/>
      <c r="P28" s="1047"/>
      <c r="Q28" s="1047"/>
    </row>
    <row r="29" spans="1:18" ht="13.5" customHeight="1">
      <c r="A29" s="1071"/>
      <c r="B29" s="1036" t="s">
        <v>774</v>
      </c>
      <c r="C29" s="1045">
        <v>885186</v>
      </c>
      <c r="D29" s="1045">
        <v>461288</v>
      </c>
      <c r="E29" s="1045">
        <v>423898</v>
      </c>
      <c r="F29" s="1045">
        <v>181185</v>
      </c>
      <c r="G29" s="1045">
        <v>242713</v>
      </c>
      <c r="H29" s="1045"/>
      <c r="I29" s="1045"/>
      <c r="J29" s="1045"/>
      <c r="K29" s="1072"/>
      <c r="M29" s="1047"/>
      <c r="N29" s="1047"/>
      <c r="O29" s="1047"/>
      <c r="P29" s="1047"/>
      <c r="Q29" s="1047"/>
    </row>
    <row r="30" spans="1:18" ht="13.5" customHeight="1">
      <c r="A30" s="1071"/>
      <c r="B30" s="1036" t="s">
        <v>775</v>
      </c>
      <c r="C30" s="1045">
        <v>772697</v>
      </c>
      <c r="D30" s="1045">
        <v>283771</v>
      </c>
      <c r="E30" s="1045">
        <v>488926</v>
      </c>
      <c r="F30" s="1045">
        <v>136635</v>
      </c>
      <c r="G30" s="1045">
        <v>352291</v>
      </c>
      <c r="H30" s="1045"/>
      <c r="I30" s="1045"/>
      <c r="J30" s="1045"/>
      <c r="K30" s="1072"/>
      <c r="M30" s="1047"/>
      <c r="N30" s="1047"/>
      <c r="O30" s="1047"/>
      <c r="P30" s="1047"/>
      <c r="Q30" s="1047"/>
    </row>
    <row r="31" spans="1:18" ht="13.5" customHeight="1">
      <c r="A31" s="1071" t="s">
        <v>776</v>
      </c>
      <c r="B31" s="1036"/>
      <c r="C31" s="1045">
        <v>1969466</v>
      </c>
      <c r="D31" s="1045">
        <v>1069938</v>
      </c>
      <c r="E31" s="1045">
        <v>899528</v>
      </c>
      <c r="F31" s="1045">
        <v>87860</v>
      </c>
      <c r="G31" s="1045">
        <v>811668</v>
      </c>
      <c r="H31" s="1045">
        <v>70153</v>
      </c>
      <c r="I31" s="1045">
        <v>741515</v>
      </c>
      <c r="J31" s="1045">
        <v>717081</v>
      </c>
      <c r="K31" s="1072">
        <v>24434</v>
      </c>
      <c r="M31" s="1047"/>
      <c r="N31" s="1047"/>
      <c r="O31" s="1047"/>
      <c r="P31" s="1047"/>
      <c r="Q31" s="1047"/>
    </row>
    <row r="32" spans="1:18" ht="13.5" customHeight="1">
      <c r="A32" s="1071" t="s">
        <v>777</v>
      </c>
      <c r="B32" s="1036"/>
      <c r="C32" s="1045">
        <v>3779829</v>
      </c>
      <c r="D32" s="1045">
        <v>1498468</v>
      </c>
      <c r="E32" s="1045">
        <v>2281361</v>
      </c>
      <c r="F32" s="1045">
        <v>290282</v>
      </c>
      <c r="G32" s="1045">
        <v>1991079</v>
      </c>
      <c r="H32" s="1045">
        <v>231582</v>
      </c>
      <c r="I32" s="1045">
        <v>1759497</v>
      </c>
      <c r="J32" s="1045">
        <v>1299236</v>
      </c>
      <c r="K32" s="1072">
        <v>460261</v>
      </c>
      <c r="M32" s="1047"/>
      <c r="N32" s="1047"/>
      <c r="O32" s="1047"/>
      <c r="P32" s="1047"/>
      <c r="Q32" s="1047"/>
    </row>
    <row r="33" spans="1:17" ht="13.5" customHeight="1">
      <c r="A33" s="1071"/>
      <c r="B33" s="1036" t="s">
        <v>778</v>
      </c>
      <c r="C33" s="1045">
        <v>1481791</v>
      </c>
      <c r="D33" s="1045">
        <v>464522</v>
      </c>
      <c r="E33" s="1045">
        <v>1017269</v>
      </c>
      <c r="F33" s="1045">
        <v>119345</v>
      </c>
      <c r="G33" s="1045">
        <v>897924</v>
      </c>
      <c r="H33" s="1045"/>
      <c r="I33" s="1045"/>
      <c r="J33" s="1045"/>
      <c r="K33" s="1072"/>
      <c r="M33" s="1047"/>
      <c r="N33" s="1047"/>
      <c r="O33" s="1047"/>
      <c r="P33" s="1047"/>
      <c r="Q33" s="1047"/>
    </row>
    <row r="34" spans="1:17" ht="13.5" customHeight="1">
      <c r="A34" s="1071"/>
      <c r="B34" s="1036" t="s">
        <v>779</v>
      </c>
      <c r="C34" s="1045">
        <v>2298038</v>
      </c>
      <c r="D34" s="1045">
        <v>1033946</v>
      </c>
      <c r="E34" s="1045">
        <v>1264092</v>
      </c>
      <c r="F34" s="1045">
        <v>170937</v>
      </c>
      <c r="G34" s="1045">
        <v>1093155</v>
      </c>
      <c r="H34" s="1045"/>
      <c r="I34" s="1045"/>
      <c r="J34" s="1045"/>
      <c r="K34" s="1072"/>
      <c r="M34" s="1047"/>
      <c r="N34" s="1047"/>
      <c r="O34" s="1047"/>
      <c r="P34" s="1047"/>
      <c r="Q34" s="1047"/>
    </row>
    <row r="35" spans="1:17" ht="13.5" customHeight="1">
      <c r="A35" s="1071" t="s">
        <v>780</v>
      </c>
      <c r="B35" s="1036"/>
      <c r="C35" s="1045">
        <v>2059745</v>
      </c>
      <c r="D35" s="1045">
        <v>861748</v>
      </c>
      <c r="E35" s="1045">
        <v>1197997</v>
      </c>
      <c r="F35" s="1045">
        <v>301384</v>
      </c>
      <c r="G35" s="1045">
        <v>896613</v>
      </c>
      <c r="H35" s="1045">
        <v>95017</v>
      </c>
      <c r="I35" s="1045">
        <v>801596</v>
      </c>
      <c r="J35" s="1045">
        <v>715934</v>
      </c>
      <c r="K35" s="1072">
        <v>85662</v>
      </c>
      <c r="M35" s="1047"/>
      <c r="N35" s="1047"/>
      <c r="O35" s="1047"/>
      <c r="P35" s="1047"/>
      <c r="Q35" s="1047"/>
    </row>
    <row r="36" spans="1:17" ht="13.5" customHeight="1">
      <c r="A36" s="1071" t="s">
        <v>781</v>
      </c>
      <c r="B36" s="1036"/>
      <c r="C36" s="1045">
        <v>1393380</v>
      </c>
      <c r="D36" s="1045">
        <v>770960</v>
      </c>
      <c r="E36" s="1045">
        <v>622420</v>
      </c>
      <c r="F36" s="1045">
        <v>72742</v>
      </c>
      <c r="G36" s="1045">
        <v>549678</v>
      </c>
      <c r="H36" s="1045">
        <v>50207</v>
      </c>
      <c r="I36" s="1045">
        <v>499471</v>
      </c>
      <c r="J36" s="1045">
        <v>216027</v>
      </c>
      <c r="K36" s="1072">
        <v>283444</v>
      </c>
      <c r="M36" s="1047"/>
      <c r="N36" s="1047"/>
      <c r="O36" s="1047"/>
      <c r="P36" s="1047"/>
      <c r="Q36" s="1047"/>
    </row>
    <row r="37" spans="1:17" ht="13.5" customHeight="1">
      <c r="A37" s="1071" t="s">
        <v>782</v>
      </c>
      <c r="B37" s="1036"/>
      <c r="C37" s="1045">
        <v>1135448</v>
      </c>
      <c r="D37" s="1045">
        <v>591619</v>
      </c>
      <c r="E37" s="1045">
        <v>543829</v>
      </c>
      <c r="F37" s="1045">
        <v>170186</v>
      </c>
      <c r="G37" s="1045">
        <v>373643</v>
      </c>
      <c r="H37" s="1045">
        <v>42362</v>
      </c>
      <c r="I37" s="1045">
        <v>331281</v>
      </c>
      <c r="J37" s="1045">
        <v>269342</v>
      </c>
      <c r="K37" s="1072">
        <v>61939</v>
      </c>
      <c r="M37" s="1047"/>
      <c r="N37" s="1047"/>
      <c r="O37" s="1047"/>
      <c r="P37" s="1047"/>
      <c r="Q37" s="1047"/>
    </row>
    <row r="38" spans="1:17" ht="13.5" customHeight="1">
      <c r="A38" s="1071"/>
      <c r="B38" s="1036" t="s">
        <v>783</v>
      </c>
      <c r="C38" s="1045">
        <v>771107</v>
      </c>
      <c r="D38" s="1045">
        <v>424882</v>
      </c>
      <c r="E38" s="1045">
        <v>346225</v>
      </c>
      <c r="F38" s="1045">
        <v>142007</v>
      </c>
      <c r="G38" s="1045">
        <v>204218</v>
      </c>
      <c r="H38" s="1045"/>
      <c r="I38" s="1045"/>
      <c r="J38" s="1045"/>
      <c r="K38" s="1072"/>
      <c r="M38" s="1047"/>
      <c r="N38" s="1047"/>
      <c r="O38" s="1047"/>
      <c r="P38" s="1047"/>
      <c r="Q38" s="1047"/>
    </row>
    <row r="39" spans="1:17" ht="13.5" customHeight="1">
      <c r="A39" s="1071"/>
      <c r="B39" s="1036" t="s">
        <v>803</v>
      </c>
      <c r="C39" s="1045">
        <v>364341</v>
      </c>
      <c r="D39" s="1045">
        <v>166737</v>
      </c>
      <c r="E39" s="1045">
        <v>197604</v>
      </c>
      <c r="F39" s="1045">
        <v>28179</v>
      </c>
      <c r="G39" s="1045">
        <v>169425</v>
      </c>
      <c r="H39" s="1045"/>
      <c r="I39" s="1045"/>
      <c r="J39" s="1045"/>
      <c r="K39" s="1072"/>
      <c r="M39" s="1047"/>
      <c r="N39" s="1047"/>
      <c r="O39" s="1047"/>
      <c r="P39" s="1047"/>
      <c r="Q39" s="1047"/>
    </row>
    <row r="40" spans="1:17" ht="13.5" customHeight="1">
      <c r="A40" s="1071" t="s">
        <v>784</v>
      </c>
      <c r="B40" s="1036"/>
      <c r="C40" s="1045">
        <v>1038968</v>
      </c>
      <c r="D40" s="1045">
        <v>382970</v>
      </c>
      <c r="E40" s="1045">
        <v>655998</v>
      </c>
      <c r="F40" s="1045">
        <v>73322</v>
      </c>
      <c r="G40" s="1045">
        <v>582676</v>
      </c>
      <c r="H40" s="1045">
        <v>15719</v>
      </c>
      <c r="I40" s="1045">
        <v>566957</v>
      </c>
      <c r="J40" s="1045">
        <v>281151</v>
      </c>
      <c r="K40" s="1072">
        <v>285806</v>
      </c>
      <c r="M40" s="1047"/>
      <c r="N40" s="1047"/>
      <c r="O40" s="1047"/>
      <c r="P40" s="1047"/>
      <c r="Q40" s="1047"/>
    </row>
    <row r="41" spans="1:17" ht="13.5" customHeight="1">
      <c r="A41" s="1071" t="s">
        <v>785</v>
      </c>
      <c r="B41" s="1036"/>
      <c r="C41" s="1045">
        <v>3461066</v>
      </c>
      <c r="D41" s="1045">
        <v>603760</v>
      </c>
      <c r="E41" s="1045">
        <v>2857306</v>
      </c>
      <c r="F41" s="1045">
        <v>1175563</v>
      </c>
      <c r="G41" s="1045">
        <v>1681743</v>
      </c>
      <c r="H41" s="1045">
        <v>118370</v>
      </c>
      <c r="I41" s="1045">
        <v>1563373</v>
      </c>
      <c r="J41" s="1045">
        <v>147117</v>
      </c>
      <c r="K41" s="1072">
        <v>1416256</v>
      </c>
      <c r="M41" s="1047"/>
      <c r="N41" s="1047"/>
      <c r="O41" s="1047"/>
      <c r="P41" s="1047"/>
      <c r="Q41" s="1047"/>
    </row>
    <row r="42" spans="1:17" ht="13.5" customHeight="1">
      <c r="A42" s="1071"/>
      <c r="B42" s="1036" t="s">
        <v>786</v>
      </c>
      <c r="C42" s="1045">
        <v>2872687</v>
      </c>
      <c r="D42" s="1045">
        <v>441512</v>
      </c>
      <c r="E42" s="1045">
        <v>2431175</v>
      </c>
      <c r="F42" s="1045">
        <v>1053399</v>
      </c>
      <c r="G42" s="1045">
        <v>1377776</v>
      </c>
      <c r="H42" s="1045"/>
      <c r="I42" s="1045"/>
      <c r="J42" s="1045"/>
      <c r="K42" s="1072"/>
      <c r="M42" s="1047"/>
      <c r="N42" s="1047"/>
      <c r="O42" s="1047"/>
      <c r="P42" s="1047"/>
      <c r="Q42" s="1047"/>
    </row>
    <row r="43" spans="1:17" ht="13.5" customHeight="1">
      <c r="A43" s="1071"/>
      <c r="B43" s="1036" t="s">
        <v>787</v>
      </c>
      <c r="C43" s="1045">
        <v>588379</v>
      </c>
      <c r="D43" s="1045">
        <v>162248</v>
      </c>
      <c r="E43" s="1045">
        <v>426131</v>
      </c>
      <c r="F43" s="1045">
        <v>122164</v>
      </c>
      <c r="G43" s="1045">
        <v>303967</v>
      </c>
      <c r="H43" s="1045"/>
      <c r="I43" s="1045"/>
      <c r="J43" s="1045"/>
      <c r="K43" s="1072"/>
      <c r="M43" s="1047"/>
      <c r="N43" s="1047"/>
      <c r="O43" s="1047"/>
      <c r="P43" s="1047"/>
      <c r="Q43" s="1047"/>
    </row>
    <row r="44" spans="1:17" ht="13.5" customHeight="1">
      <c r="A44" s="1071" t="s">
        <v>804</v>
      </c>
      <c r="B44" s="1036"/>
      <c r="C44" s="1045">
        <v>2190614</v>
      </c>
      <c r="D44" s="1045">
        <v>691128</v>
      </c>
      <c r="E44" s="1045">
        <v>1499486</v>
      </c>
      <c r="F44" s="1045">
        <v>174341</v>
      </c>
      <c r="G44" s="1045">
        <v>1325145</v>
      </c>
      <c r="H44" s="1045">
        <v>115852</v>
      </c>
      <c r="I44" s="1045">
        <v>1209293</v>
      </c>
      <c r="J44" s="1045">
        <v>1069867</v>
      </c>
      <c r="K44" s="1072">
        <v>139426</v>
      </c>
      <c r="M44" s="1047"/>
      <c r="N44" s="1047"/>
      <c r="O44" s="1047"/>
      <c r="P44" s="1047"/>
      <c r="Q44" s="1047"/>
    </row>
    <row r="45" spans="1:17" ht="13.5" customHeight="1">
      <c r="A45" s="1071" t="s">
        <v>789</v>
      </c>
      <c r="B45" s="1036"/>
      <c r="C45" s="1045">
        <v>850549</v>
      </c>
      <c r="D45" s="1045">
        <v>191187</v>
      </c>
      <c r="E45" s="1045">
        <v>659362</v>
      </c>
      <c r="F45" s="1045">
        <v>189299</v>
      </c>
      <c r="G45" s="1045">
        <v>470063</v>
      </c>
      <c r="H45" s="1045">
        <v>471</v>
      </c>
      <c r="I45" s="1045">
        <v>469592</v>
      </c>
      <c r="J45" s="1045">
        <v>469592</v>
      </c>
      <c r="K45" s="1072">
        <v>0</v>
      </c>
      <c r="M45" s="1047"/>
      <c r="N45" s="1047"/>
      <c r="O45" s="1047"/>
      <c r="P45" s="1047"/>
      <c r="Q45" s="1047"/>
    </row>
    <row r="46" spans="1:17" ht="13.5" customHeight="1">
      <c r="A46" s="1071" t="s">
        <v>790</v>
      </c>
      <c r="B46" s="1036"/>
      <c r="C46" s="1045">
        <v>1159042</v>
      </c>
      <c r="D46" s="1045">
        <v>237351</v>
      </c>
      <c r="E46" s="1045">
        <v>921691</v>
      </c>
      <c r="F46" s="1045">
        <v>208025</v>
      </c>
      <c r="G46" s="1045">
        <v>713666</v>
      </c>
      <c r="H46" s="1045">
        <v>26810</v>
      </c>
      <c r="I46" s="1045">
        <v>686856</v>
      </c>
      <c r="J46" s="1045">
        <v>483662</v>
      </c>
      <c r="K46" s="1072">
        <v>203194</v>
      </c>
      <c r="M46" s="1047"/>
      <c r="N46" s="1047"/>
      <c r="O46" s="1047"/>
      <c r="P46" s="1047"/>
      <c r="Q46" s="1047"/>
    </row>
    <row r="47" spans="1:17" ht="13.5" customHeight="1">
      <c r="A47" s="1071" t="s">
        <v>791</v>
      </c>
      <c r="B47" s="1036"/>
      <c r="C47" s="1045">
        <v>2942795</v>
      </c>
      <c r="D47" s="1045">
        <v>972056</v>
      </c>
      <c r="E47" s="1045">
        <v>1970739</v>
      </c>
      <c r="F47" s="1045">
        <v>222158</v>
      </c>
      <c r="G47" s="1045">
        <v>1748581</v>
      </c>
      <c r="H47" s="1045">
        <v>9847</v>
      </c>
      <c r="I47" s="1045">
        <v>1738734</v>
      </c>
      <c r="J47" s="1045">
        <v>1324997</v>
      </c>
      <c r="K47" s="1072">
        <v>413737</v>
      </c>
      <c r="M47" s="1047"/>
      <c r="N47" s="1047"/>
      <c r="O47" s="1047"/>
      <c r="P47" s="1047"/>
      <c r="Q47" s="1047"/>
    </row>
    <row r="48" spans="1:17" ht="13.5" customHeight="1">
      <c r="A48" s="1071" t="s">
        <v>792</v>
      </c>
      <c r="B48" s="1036"/>
      <c r="C48" s="1045">
        <v>1659602</v>
      </c>
      <c r="D48" s="1045">
        <v>692390</v>
      </c>
      <c r="E48" s="1045">
        <v>967212</v>
      </c>
      <c r="F48" s="1045">
        <v>173229</v>
      </c>
      <c r="G48" s="1045">
        <v>793983</v>
      </c>
      <c r="H48" s="1045">
        <v>95560</v>
      </c>
      <c r="I48" s="1045">
        <v>698423</v>
      </c>
      <c r="J48" s="1045">
        <v>554116</v>
      </c>
      <c r="K48" s="1072">
        <v>144307</v>
      </c>
      <c r="M48" s="1047"/>
      <c r="N48" s="1047"/>
      <c r="O48" s="1047"/>
      <c r="P48" s="1047"/>
      <c r="Q48" s="1047"/>
    </row>
    <row r="49" spans="1:17" ht="13.5" customHeight="1">
      <c r="A49" s="1073" t="s">
        <v>793</v>
      </c>
      <c r="B49" s="1051"/>
      <c r="C49" s="1052">
        <v>41791644</v>
      </c>
      <c r="D49" s="1053">
        <v>19786929</v>
      </c>
      <c r="E49" s="1053">
        <v>22004716</v>
      </c>
      <c r="F49" s="1053">
        <v>5262183</v>
      </c>
      <c r="G49" s="1053">
        <v>16742533</v>
      </c>
      <c r="H49" s="1053">
        <v>1521928</v>
      </c>
      <c r="I49" s="1053">
        <v>15220605</v>
      </c>
      <c r="J49" s="1053">
        <v>10355312</v>
      </c>
      <c r="K49" s="1074">
        <v>4865293</v>
      </c>
      <c r="M49" s="1047"/>
      <c r="N49" s="1047"/>
      <c r="O49" s="1047"/>
      <c r="P49" s="1047"/>
      <c r="Q49" s="1047"/>
    </row>
    <row r="50" spans="1:17" ht="13.5" customHeight="1">
      <c r="A50" s="1071" t="s">
        <v>794</v>
      </c>
      <c r="B50" s="1036"/>
      <c r="C50" s="1045">
        <v>388890</v>
      </c>
      <c r="D50" s="1045">
        <v>0</v>
      </c>
      <c r="E50" s="1045">
        <v>388890</v>
      </c>
      <c r="F50" s="1045">
        <v>0</v>
      </c>
      <c r="G50" s="1045">
        <v>388890</v>
      </c>
      <c r="H50" s="1045">
        <v>388890</v>
      </c>
      <c r="I50" s="1045">
        <v>0</v>
      </c>
      <c r="J50" s="1045">
        <v>0</v>
      </c>
      <c r="K50" s="1072">
        <v>0</v>
      </c>
      <c r="M50" s="1047"/>
      <c r="N50" s="1047"/>
      <c r="O50" s="1047"/>
      <c r="P50" s="1047"/>
      <c r="Q50" s="1047"/>
    </row>
    <row r="51" spans="1:17" ht="13.5" customHeight="1">
      <c r="A51" s="1075">
        <v>19</v>
      </c>
      <c r="B51" s="1056" t="s">
        <v>795</v>
      </c>
      <c r="C51" s="1045">
        <v>192804</v>
      </c>
      <c r="D51" s="1045">
        <v>0</v>
      </c>
      <c r="E51" s="1045">
        <v>192804</v>
      </c>
      <c r="F51" s="1045">
        <v>0</v>
      </c>
      <c r="G51" s="1045">
        <v>192804</v>
      </c>
      <c r="H51" s="1045">
        <v>192804</v>
      </c>
      <c r="I51" s="1045">
        <v>0</v>
      </c>
      <c r="J51" s="1045">
        <v>0</v>
      </c>
      <c r="K51" s="1072">
        <v>0</v>
      </c>
      <c r="M51" s="1047"/>
      <c r="N51" s="1047"/>
      <c r="O51" s="1047"/>
      <c r="P51" s="1047"/>
      <c r="Q51" s="1047"/>
    </row>
    <row r="52" spans="1:17" ht="13.5" customHeight="1">
      <c r="A52" s="1073" t="s">
        <v>796</v>
      </c>
      <c r="B52" s="1051"/>
      <c r="C52" s="1052">
        <v>41987730</v>
      </c>
      <c r="D52" s="1053">
        <v>19786929</v>
      </c>
      <c r="E52" s="1053">
        <v>22200802</v>
      </c>
      <c r="F52" s="1053">
        <v>5262183</v>
      </c>
      <c r="G52" s="1053">
        <v>16938619</v>
      </c>
      <c r="H52" s="1053">
        <v>1718014</v>
      </c>
      <c r="I52" s="1053">
        <v>15220605</v>
      </c>
      <c r="J52" s="1053">
        <v>10355312</v>
      </c>
      <c r="K52" s="1074">
        <v>4865293</v>
      </c>
      <c r="M52" s="1047"/>
      <c r="N52" s="1047"/>
      <c r="O52" s="1047"/>
      <c r="P52" s="1047"/>
      <c r="Q52" s="1047"/>
    </row>
    <row r="53" spans="1:17" ht="13.5" customHeight="1">
      <c r="A53" s="1425" t="s">
        <v>797</v>
      </c>
      <c r="B53" s="1057" t="s">
        <v>798</v>
      </c>
      <c r="C53" s="1045">
        <v>39043634</v>
      </c>
      <c r="D53" s="1045">
        <v>19074340</v>
      </c>
      <c r="E53" s="1045">
        <v>19969295</v>
      </c>
      <c r="F53" s="1045">
        <v>4763332</v>
      </c>
      <c r="G53" s="1045">
        <v>15205963</v>
      </c>
      <c r="H53" s="1045">
        <v>1504552</v>
      </c>
      <c r="I53" s="1045">
        <v>13701411</v>
      </c>
      <c r="J53" s="1045">
        <v>8836118</v>
      </c>
      <c r="K53" s="1072">
        <v>4865293</v>
      </c>
      <c r="M53" s="1047"/>
      <c r="N53" s="1047"/>
      <c r="O53" s="1047"/>
      <c r="P53" s="1047"/>
      <c r="Q53" s="1047"/>
    </row>
    <row r="54" spans="1:17" ht="13.5" customHeight="1">
      <c r="A54" s="1426"/>
      <c r="B54" s="1058" t="s">
        <v>799</v>
      </c>
      <c r="C54" s="1045">
        <v>2014025</v>
      </c>
      <c r="D54" s="1045">
        <v>530880</v>
      </c>
      <c r="E54" s="1045">
        <v>1483145</v>
      </c>
      <c r="F54" s="1045">
        <v>390015</v>
      </c>
      <c r="G54" s="1045">
        <v>1093130</v>
      </c>
      <c r="H54" s="1045">
        <v>1416</v>
      </c>
      <c r="I54" s="1045">
        <v>1091714</v>
      </c>
      <c r="J54" s="1045">
        <v>1091714</v>
      </c>
      <c r="K54" s="1072">
        <v>0</v>
      </c>
      <c r="M54" s="1047"/>
      <c r="N54" s="1047"/>
      <c r="O54" s="1047"/>
      <c r="P54" s="1047"/>
      <c r="Q54" s="1047"/>
    </row>
    <row r="55" spans="1:17" ht="13.5" customHeight="1">
      <c r="A55" s="1427"/>
      <c r="B55" s="1059" t="s">
        <v>800</v>
      </c>
      <c r="C55" s="1045">
        <v>733985</v>
      </c>
      <c r="D55" s="1045">
        <v>181709</v>
      </c>
      <c r="E55" s="1045">
        <v>552276</v>
      </c>
      <c r="F55" s="1045">
        <v>108836</v>
      </c>
      <c r="G55" s="1045">
        <v>443440</v>
      </c>
      <c r="H55" s="1045">
        <v>15960</v>
      </c>
      <c r="I55" s="1045">
        <v>427480</v>
      </c>
      <c r="J55" s="1045">
        <v>427480</v>
      </c>
      <c r="K55" s="1072">
        <v>0</v>
      </c>
    </row>
    <row r="56" spans="1:17">
      <c r="A56" s="1076" t="s">
        <v>801</v>
      </c>
      <c r="B56" s="1077"/>
      <c r="C56" s="1052">
        <v>41791644</v>
      </c>
      <c r="D56" s="1053">
        <v>19786929</v>
      </c>
      <c r="E56" s="1053">
        <v>22004716</v>
      </c>
      <c r="F56" s="1053">
        <v>5262183</v>
      </c>
      <c r="G56" s="1053">
        <v>16742533</v>
      </c>
      <c r="H56" s="1053">
        <v>1521928</v>
      </c>
      <c r="I56" s="1053">
        <v>15220605</v>
      </c>
      <c r="J56" s="1053">
        <v>10355312</v>
      </c>
      <c r="K56" s="1074">
        <v>4865293</v>
      </c>
    </row>
  </sheetData>
  <mergeCells count="2">
    <mergeCell ref="A53:A55"/>
    <mergeCell ref="A4:B4"/>
  </mergeCells>
  <phoneticPr fontId="3"/>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56"/>
  <sheetViews>
    <sheetView workbookViewId="0">
      <pane xSplit="2" ySplit="6" topLeftCell="C41" activePane="bottomRight" state="frozen"/>
      <selection pane="topRight" activeCell="C1" sqref="C1"/>
      <selection pane="bottomLeft" activeCell="A7" sqref="A7"/>
      <selection pane="bottomRight" sqref="A1:XFD1048576"/>
    </sheetView>
  </sheetViews>
  <sheetFormatPr defaultColWidth="9" defaultRowHeight="13.5"/>
  <cols>
    <col min="1" max="1" width="3.125" style="1025" customWidth="1"/>
    <col min="2" max="2" width="26.625" style="1025" customWidth="1"/>
    <col min="3" max="11" width="14.125" style="1025" customWidth="1"/>
    <col min="12" max="12" width="9" style="1025"/>
    <col min="13" max="13" width="18" style="1025" bestFit="1" customWidth="1"/>
    <col min="14" max="14" width="16.625" style="1025" bestFit="1" customWidth="1"/>
    <col min="15" max="16" width="18" style="1025" bestFit="1" customWidth="1"/>
    <col min="17" max="17" width="16.625" style="1025" bestFit="1" customWidth="1"/>
    <col min="18" max="16384" width="9" style="1025"/>
  </cols>
  <sheetData>
    <row r="1" spans="1:17" ht="24" customHeight="1">
      <c r="A1" s="1023" t="s">
        <v>802</v>
      </c>
      <c r="C1" s="1023"/>
      <c r="D1" s="1023"/>
      <c r="E1" s="1023"/>
      <c r="F1" s="1023"/>
      <c r="G1" s="1023"/>
      <c r="H1" s="1023"/>
      <c r="I1" s="1023"/>
      <c r="J1" s="1023"/>
    </row>
    <row r="2" spans="1:17" ht="17.25" customHeight="1">
      <c r="A2" s="1023"/>
      <c r="B2" s="1023"/>
      <c r="C2" s="1023"/>
      <c r="D2" s="1023"/>
      <c r="E2" s="1023"/>
      <c r="F2" s="1023"/>
      <c r="G2" s="1023"/>
      <c r="H2" s="1023"/>
      <c r="I2" s="1023"/>
      <c r="J2" s="1023"/>
      <c r="K2" s="1024" t="s">
        <v>320</v>
      </c>
    </row>
    <row r="3" spans="1:17">
      <c r="A3" s="1065"/>
      <c r="B3" s="1066"/>
      <c r="C3" s="1067" t="s">
        <v>321</v>
      </c>
      <c r="D3" s="1068" t="s">
        <v>741</v>
      </c>
      <c r="E3" s="1068" t="s">
        <v>322</v>
      </c>
      <c r="F3" s="1068" t="s">
        <v>323</v>
      </c>
      <c r="G3" s="1068" t="s">
        <v>324</v>
      </c>
      <c r="H3" s="1068" t="s">
        <v>325</v>
      </c>
      <c r="I3" s="1068" t="s">
        <v>742</v>
      </c>
      <c r="J3" s="1068" t="s">
        <v>743</v>
      </c>
      <c r="K3" s="1068" t="s">
        <v>326</v>
      </c>
    </row>
    <row r="4" spans="1:17">
      <c r="A4" s="1428" t="s">
        <v>744</v>
      </c>
      <c r="B4" s="1429"/>
      <c r="C4" s="1031" t="s">
        <v>745</v>
      </c>
      <c r="D4" s="1032"/>
      <c r="E4" s="1033" t="s">
        <v>745</v>
      </c>
      <c r="F4" s="1032" t="s">
        <v>503</v>
      </c>
      <c r="G4" s="1033" t="s">
        <v>745</v>
      </c>
      <c r="H4" s="1033" t="s">
        <v>327</v>
      </c>
      <c r="I4" s="1033" t="s">
        <v>746</v>
      </c>
      <c r="J4" s="1032" t="s">
        <v>503</v>
      </c>
      <c r="K4" s="1033" t="s">
        <v>328</v>
      </c>
    </row>
    <row r="5" spans="1:17">
      <c r="A5" s="1069"/>
      <c r="B5" s="1036"/>
      <c r="C5" s="1031"/>
      <c r="D5" s="1032"/>
      <c r="E5" s="1032"/>
      <c r="F5" s="1032"/>
      <c r="G5" s="1032"/>
      <c r="H5" s="1033" t="s">
        <v>329</v>
      </c>
      <c r="I5" s="1032"/>
      <c r="J5" s="1032"/>
      <c r="K5" s="1032" t="s">
        <v>503</v>
      </c>
    </row>
    <row r="6" spans="1:17">
      <c r="A6" s="1070"/>
      <c r="B6" s="1039"/>
      <c r="C6" s="1040" t="s">
        <v>747</v>
      </c>
      <c r="D6" s="1041" t="s">
        <v>748</v>
      </c>
      <c r="E6" s="1041" t="s">
        <v>513</v>
      </c>
      <c r="F6" s="1041" t="s">
        <v>749</v>
      </c>
      <c r="G6" s="1041" t="s">
        <v>515</v>
      </c>
      <c r="H6" s="1041" t="s">
        <v>750</v>
      </c>
      <c r="I6" s="1042" t="s">
        <v>517</v>
      </c>
      <c r="J6" s="1041" t="s">
        <v>751</v>
      </c>
      <c r="K6" s="1042" t="s">
        <v>519</v>
      </c>
    </row>
    <row r="7" spans="1:17" ht="13.5" customHeight="1">
      <c r="A7" s="1071" t="s">
        <v>752</v>
      </c>
      <c r="B7" s="1036"/>
      <c r="C7" s="1045">
        <v>214381</v>
      </c>
      <c r="D7" s="1045">
        <v>116850</v>
      </c>
      <c r="E7" s="1045">
        <v>97531</v>
      </c>
      <c r="F7" s="1045">
        <v>32489</v>
      </c>
      <c r="G7" s="1045">
        <v>65042</v>
      </c>
      <c r="H7" s="1045">
        <v>-2933</v>
      </c>
      <c r="I7" s="1045">
        <v>67975</v>
      </c>
      <c r="J7" s="1045">
        <v>63242</v>
      </c>
      <c r="K7" s="1072">
        <v>4733</v>
      </c>
      <c r="M7" s="1047"/>
      <c r="N7" s="1047"/>
      <c r="O7" s="1047"/>
      <c r="P7" s="1047"/>
      <c r="Q7" s="1047"/>
    </row>
    <row r="8" spans="1:17" ht="13.5" customHeight="1">
      <c r="A8" s="1071"/>
      <c r="B8" s="1036" t="s">
        <v>753</v>
      </c>
      <c r="C8" s="1045">
        <v>154813</v>
      </c>
      <c r="D8" s="1045">
        <v>86403</v>
      </c>
      <c r="E8" s="1045">
        <v>68410</v>
      </c>
      <c r="F8" s="1045">
        <v>24631</v>
      </c>
      <c r="G8" s="1045">
        <v>43779</v>
      </c>
      <c r="H8" s="1045">
        <v>-5236</v>
      </c>
      <c r="I8" s="1045">
        <v>49015</v>
      </c>
      <c r="J8" s="1045">
        <v>56116</v>
      </c>
      <c r="K8" s="1072">
        <v>-7101</v>
      </c>
      <c r="M8" s="1047"/>
      <c r="N8" s="1047"/>
      <c r="O8" s="1047"/>
      <c r="P8" s="1047"/>
      <c r="Q8" s="1047"/>
    </row>
    <row r="9" spans="1:17" ht="13.5" customHeight="1">
      <c r="A9" s="1071"/>
      <c r="B9" s="1036" t="s">
        <v>754</v>
      </c>
      <c r="C9" s="1045">
        <v>11047</v>
      </c>
      <c r="D9" s="1045">
        <v>5513</v>
      </c>
      <c r="E9" s="1045">
        <v>5534</v>
      </c>
      <c r="F9" s="1045">
        <v>1447</v>
      </c>
      <c r="G9" s="1045">
        <v>4087</v>
      </c>
      <c r="H9" s="1045">
        <v>520</v>
      </c>
      <c r="I9" s="1045">
        <v>3567</v>
      </c>
      <c r="J9" s="1045">
        <v>1027</v>
      </c>
      <c r="K9" s="1072">
        <v>2540</v>
      </c>
      <c r="M9" s="1047"/>
      <c r="N9" s="1047"/>
      <c r="O9" s="1047"/>
      <c r="P9" s="1047"/>
      <c r="Q9" s="1047"/>
    </row>
    <row r="10" spans="1:17" ht="13.5" customHeight="1">
      <c r="A10" s="1071"/>
      <c r="B10" s="1036" t="s">
        <v>755</v>
      </c>
      <c r="C10" s="1045">
        <v>48521</v>
      </c>
      <c r="D10" s="1045">
        <v>24934</v>
      </c>
      <c r="E10" s="1045">
        <v>23587</v>
      </c>
      <c r="F10" s="1045">
        <v>6411</v>
      </c>
      <c r="G10" s="1045">
        <v>17176</v>
      </c>
      <c r="H10" s="1045">
        <v>1783</v>
      </c>
      <c r="I10" s="1045">
        <v>15393</v>
      </c>
      <c r="J10" s="1045">
        <v>6099</v>
      </c>
      <c r="K10" s="1072">
        <v>9294</v>
      </c>
      <c r="M10" s="1047"/>
      <c r="N10" s="1047"/>
      <c r="O10" s="1047"/>
      <c r="P10" s="1047"/>
      <c r="Q10" s="1047"/>
    </row>
    <row r="11" spans="1:17" ht="13.5" customHeight="1">
      <c r="A11" s="1071" t="s">
        <v>756</v>
      </c>
      <c r="B11" s="1036"/>
      <c r="C11" s="1045">
        <v>13152</v>
      </c>
      <c r="D11" s="1045">
        <v>6926</v>
      </c>
      <c r="E11" s="1045">
        <v>6226</v>
      </c>
      <c r="F11" s="1045">
        <v>2868</v>
      </c>
      <c r="G11" s="1045">
        <v>3358</v>
      </c>
      <c r="H11" s="1045">
        <v>633</v>
      </c>
      <c r="I11" s="1045">
        <v>2725</v>
      </c>
      <c r="J11" s="1045">
        <v>1970</v>
      </c>
      <c r="K11" s="1072">
        <v>755</v>
      </c>
      <c r="M11" s="1047"/>
      <c r="N11" s="1047"/>
      <c r="O11" s="1047"/>
      <c r="P11" s="1047"/>
      <c r="Q11" s="1047"/>
    </row>
    <row r="12" spans="1:17" ht="13.5" customHeight="1">
      <c r="A12" s="1071" t="s">
        <v>757</v>
      </c>
      <c r="B12" s="1036"/>
      <c r="C12" s="1045">
        <v>16221593</v>
      </c>
      <c r="D12" s="1045">
        <v>10294460</v>
      </c>
      <c r="E12" s="1045">
        <v>5927133</v>
      </c>
      <c r="F12" s="1045">
        <v>1883193</v>
      </c>
      <c r="G12" s="1045">
        <v>4043940</v>
      </c>
      <c r="H12" s="1045">
        <v>599038</v>
      </c>
      <c r="I12" s="1045">
        <v>3444902</v>
      </c>
      <c r="J12" s="1045">
        <v>2557454</v>
      </c>
      <c r="K12" s="1072">
        <v>887448</v>
      </c>
      <c r="M12" s="1047"/>
      <c r="N12" s="1047"/>
      <c r="O12" s="1047"/>
      <c r="P12" s="1047"/>
      <c r="Q12" s="1047"/>
    </row>
    <row r="13" spans="1:17" ht="13.5" customHeight="1">
      <c r="A13" s="1071"/>
      <c r="B13" s="1036" t="s">
        <v>758</v>
      </c>
      <c r="C13" s="1045">
        <v>2118087</v>
      </c>
      <c r="D13" s="1045">
        <v>1337137</v>
      </c>
      <c r="E13" s="1045">
        <v>780950</v>
      </c>
      <c r="F13" s="1045">
        <v>127995</v>
      </c>
      <c r="G13" s="1045">
        <v>652955</v>
      </c>
      <c r="H13" s="1045"/>
      <c r="I13" s="1045"/>
      <c r="J13" s="1045"/>
      <c r="K13" s="1072"/>
      <c r="M13" s="1047"/>
      <c r="N13" s="1047"/>
      <c r="O13" s="1047"/>
      <c r="P13" s="1047"/>
      <c r="Q13" s="1047"/>
    </row>
    <row r="14" spans="1:17" ht="13.5" customHeight="1">
      <c r="A14" s="1071"/>
      <c r="B14" s="1036" t="s">
        <v>759</v>
      </c>
      <c r="C14" s="1045">
        <v>119002</v>
      </c>
      <c r="D14" s="1045">
        <v>69477</v>
      </c>
      <c r="E14" s="1045">
        <v>49525</v>
      </c>
      <c r="F14" s="1045">
        <v>16568</v>
      </c>
      <c r="G14" s="1045">
        <v>32957</v>
      </c>
      <c r="H14" s="1045"/>
      <c r="I14" s="1045"/>
      <c r="J14" s="1045"/>
      <c r="K14" s="1072"/>
      <c r="M14" s="1047"/>
      <c r="N14" s="1047"/>
      <c r="O14" s="1047"/>
      <c r="P14" s="1047"/>
      <c r="Q14" s="1047"/>
    </row>
    <row r="15" spans="1:17" ht="13.5" customHeight="1">
      <c r="A15" s="1071"/>
      <c r="B15" s="1036" t="s">
        <v>760</v>
      </c>
      <c r="C15" s="1045">
        <v>314404</v>
      </c>
      <c r="D15" s="1045">
        <v>190727</v>
      </c>
      <c r="E15" s="1045">
        <v>123677</v>
      </c>
      <c r="F15" s="1045">
        <v>19252</v>
      </c>
      <c r="G15" s="1045">
        <v>104425</v>
      </c>
      <c r="H15" s="1045"/>
      <c r="I15" s="1045"/>
      <c r="J15" s="1045"/>
      <c r="K15" s="1072"/>
      <c r="M15" s="1047"/>
      <c r="N15" s="1047"/>
      <c r="O15" s="1047"/>
      <c r="P15" s="1047"/>
      <c r="Q15" s="1047"/>
    </row>
    <row r="16" spans="1:17" ht="13.5" customHeight="1">
      <c r="A16" s="1071"/>
      <c r="B16" s="1036" t="s">
        <v>761</v>
      </c>
      <c r="C16" s="1045">
        <v>2251851</v>
      </c>
      <c r="D16" s="1045">
        <v>1409164</v>
      </c>
      <c r="E16" s="1045">
        <v>842687</v>
      </c>
      <c r="F16" s="1045">
        <v>338836</v>
      </c>
      <c r="G16" s="1045">
        <v>503851</v>
      </c>
      <c r="H16" s="1045"/>
      <c r="I16" s="1045"/>
      <c r="J16" s="1045"/>
      <c r="K16" s="1072"/>
      <c r="M16" s="1047"/>
      <c r="N16" s="1047"/>
      <c r="O16" s="1047"/>
      <c r="P16" s="1047"/>
      <c r="Q16" s="1047"/>
    </row>
    <row r="17" spans="1:18" ht="13.5" customHeight="1">
      <c r="A17" s="1071"/>
      <c r="B17" s="1036" t="s">
        <v>762</v>
      </c>
      <c r="C17" s="1045">
        <v>171370</v>
      </c>
      <c r="D17" s="1045">
        <v>131685</v>
      </c>
      <c r="E17" s="1045">
        <v>39685</v>
      </c>
      <c r="F17" s="1045">
        <v>3946</v>
      </c>
      <c r="G17" s="1045">
        <v>35739</v>
      </c>
      <c r="H17" s="1045"/>
      <c r="I17" s="1045"/>
      <c r="J17" s="1045"/>
      <c r="K17" s="1072"/>
      <c r="M17" s="1047"/>
      <c r="N17" s="1047"/>
      <c r="O17" s="1047"/>
      <c r="P17" s="1047"/>
      <c r="Q17" s="1047"/>
    </row>
    <row r="18" spans="1:18" ht="13.5" customHeight="1">
      <c r="A18" s="1071"/>
      <c r="B18" s="1036" t="s">
        <v>763</v>
      </c>
      <c r="C18" s="1045">
        <v>305405</v>
      </c>
      <c r="D18" s="1045">
        <v>176312</v>
      </c>
      <c r="E18" s="1045">
        <v>129093</v>
      </c>
      <c r="F18" s="1045">
        <v>38955</v>
      </c>
      <c r="G18" s="1045">
        <v>90138</v>
      </c>
      <c r="H18" s="1045"/>
      <c r="I18" s="1045"/>
      <c r="J18" s="1045"/>
      <c r="K18" s="1072"/>
      <c r="M18" s="1047"/>
      <c r="N18" s="1047"/>
      <c r="O18" s="1047"/>
      <c r="P18" s="1047"/>
      <c r="Q18" s="1047"/>
    </row>
    <row r="19" spans="1:18" ht="13.5" customHeight="1">
      <c r="A19" s="1069"/>
      <c r="B19" s="1048" t="s">
        <v>764</v>
      </c>
      <c r="C19" s="1045">
        <v>2068915</v>
      </c>
      <c r="D19" s="1045">
        <v>1560712</v>
      </c>
      <c r="E19" s="1045">
        <v>508203</v>
      </c>
      <c r="F19" s="1045">
        <v>120018</v>
      </c>
      <c r="G19" s="1045">
        <v>388185</v>
      </c>
      <c r="H19" s="1045"/>
      <c r="I19" s="1045"/>
      <c r="J19" s="1045"/>
      <c r="K19" s="1072"/>
      <c r="M19" s="1047"/>
      <c r="N19" s="1047"/>
      <c r="O19" s="1047"/>
      <c r="P19" s="1047"/>
      <c r="Q19" s="1047"/>
    </row>
    <row r="20" spans="1:18" ht="13.5" customHeight="1">
      <c r="A20" s="1071"/>
      <c r="B20" s="1036" t="s">
        <v>765</v>
      </c>
      <c r="C20" s="1045">
        <v>851684</v>
      </c>
      <c r="D20" s="1045">
        <v>521909</v>
      </c>
      <c r="E20" s="1045">
        <v>329775</v>
      </c>
      <c r="F20" s="1045">
        <v>53658</v>
      </c>
      <c r="G20" s="1045">
        <v>276117</v>
      </c>
      <c r="H20" s="1045"/>
      <c r="I20" s="1045"/>
      <c r="J20" s="1045"/>
      <c r="K20" s="1072"/>
      <c r="M20" s="1047"/>
      <c r="N20" s="1047"/>
      <c r="O20" s="1047"/>
      <c r="P20" s="1047"/>
      <c r="Q20" s="1047"/>
    </row>
    <row r="21" spans="1:18" ht="13.5" customHeight="1">
      <c r="A21" s="1071"/>
      <c r="B21" s="1036" t="s">
        <v>766</v>
      </c>
      <c r="C21" s="1045">
        <v>2676351</v>
      </c>
      <c r="D21" s="1045">
        <v>1507375</v>
      </c>
      <c r="E21" s="1045">
        <v>1168976</v>
      </c>
      <c r="F21" s="1045">
        <v>321288</v>
      </c>
      <c r="G21" s="1045">
        <v>847688</v>
      </c>
      <c r="H21" s="1045"/>
      <c r="I21" s="1045"/>
      <c r="J21" s="1045"/>
      <c r="K21" s="1072"/>
      <c r="M21" s="1047"/>
      <c r="N21" s="1047"/>
      <c r="O21" s="1047"/>
      <c r="P21" s="1047"/>
      <c r="Q21" s="1047"/>
    </row>
    <row r="22" spans="1:18" ht="13.5" customHeight="1">
      <c r="A22" s="1071"/>
      <c r="B22" s="1036" t="s">
        <v>767</v>
      </c>
      <c r="C22" s="1045">
        <v>356175</v>
      </c>
      <c r="D22" s="1045">
        <v>247178</v>
      </c>
      <c r="E22" s="1045">
        <v>108997</v>
      </c>
      <c r="F22" s="1045">
        <v>66609</v>
      </c>
      <c r="G22" s="1045">
        <v>42388</v>
      </c>
      <c r="H22" s="1045"/>
      <c r="I22" s="1045"/>
      <c r="J22" s="1045"/>
      <c r="K22" s="1072"/>
      <c r="M22" s="1047"/>
      <c r="N22" s="1049"/>
      <c r="O22" s="1049"/>
      <c r="P22" s="1049"/>
      <c r="Q22" s="1049"/>
      <c r="R22" s="1049"/>
    </row>
    <row r="23" spans="1:18" ht="13.5" customHeight="1">
      <c r="A23" s="1071"/>
      <c r="B23" s="1036" t="s">
        <v>768</v>
      </c>
      <c r="C23" s="1045">
        <v>1552506</v>
      </c>
      <c r="D23" s="1045">
        <v>1042919</v>
      </c>
      <c r="E23" s="1045">
        <v>509587</v>
      </c>
      <c r="F23" s="1045">
        <v>303236</v>
      </c>
      <c r="G23" s="1045">
        <v>206351</v>
      </c>
      <c r="H23" s="1045"/>
      <c r="I23" s="1045"/>
      <c r="J23" s="1045"/>
      <c r="K23" s="1072"/>
      <c r="M23" s="1047"/>
      <c r="N23" s="1049"/>
      <c r="O23" s="1049"/>
      <c r="P23" s="1049"/>
      <c r="Q23" s="1049"/>
      <c r="R23" s="1049"/>
    </row>
    <row r="24" spans="1:18" ht="13.5" customHeight="1">
      <c r="A24" s="1071"/>
      <c r="B24" s="1036" t="s">
        <v>769</v>
      </c>
      <c r="C24" s="1045">
        <v>481624</v>
      </c>
      <c r="D24" s="1045">
        <v>311387</v>
      </c>
      <c r="E24" s="1045">
        <v>170237</v>
      </c>
      <c r="F24" s="1045">
        <v>169733</v>
      </c>
      <c r="G24" s="1045">
        <v>504</v>
      </c>
      <c r="H24" s="1045"/>
      <c r="I24" s="1045"/>
      <c r="J24" s="1045"/>
      <c r="K24" s="1072"/>
      <c r="M24" s="1047"/>
      <c r="N24" s="1047"/>
      <c r="O24" s="1047"/>
      <c r="P24" s="1047"/>
      <c r="Q24" s="1047"/>
    </row>
    <row r="25" spans="1:18" ht="13.5" customHeight="1">
      <c r="A25" s="1071"/>
      <c r="B25" s="1036" t="s">
        <v>770</v>
      </c>
      <c r="C25" s="1045">
        <v>1817359</v>
      </c>
      <c r="D25" s="1045">
        <v>1113659</v>
      </c>
      <c r="E25" s="1045">
        <v>703700</v>
      </c>
      <c r="F25" s="1045">
        <v>198962</v>
      </c>
      <c r="G25" s="1045">
        <v>504738</v>
      </c>
      <c r="H25" s="1045"/>
      <c r="I25" s="1045"/>
      <c r="J25" s="1045"/>
      <c r="K25" s="1072"/>
      <c r="M25" s="1047"/>
      <c r="N25" s="1047"/>
      <c r="O25" s="1047"/>
      <c r="P25" s="1047"/>
      <c r="Q25" s="1047"/>
    </row>
    <row r="26" spans="1:18" ht="13.5" customHeight="1">
      <c r="A26" s="1071"/>
      <c r="B26" s="1036" t="s">
        <v>771</v>
      </c>
      <c r="C26" s="1045">
        <v>131278</v>
      </c>
      <c r="D26" s="1045">
        <v>67276</v>
      </c>
      <c r="E26" s="1045">
        <v>64002</v>
      </c>
      <c r="F26" s="1045">
        <v>14415</v>
      </c>
      <c r="G26" s="1045">
        <v>49587</v>
      </c>
      <c r="H26" s="1045"/>
      <c r="I26" s="1045"/>
      <c r="J26" s="1045"/>
      <c r="K26" s="1072"/>
      <c r="M26" s="1047"/>
      <c r="N26" s="1047"/>
      <c r="O26" s="1047"/>
      <c r="P26" s="1047"/>
      <c r="Q26" s="1047"/>
    </row>
    <row r="27" spans="1:18" ht="13.5" customHeight="1">
      <c r="A27" s="1071"/>
      <c r="B27" s="1036" t="s">
        <v>772</v>
      </c>
      <c r="C27" s="1045">
        <v>1005582</v>
      </c>
      <c r="D27" s="1045">
        <v>607543</v>
      </c>
      <c r="E27" s="1045">
        <v>398039</v>
      </c>
      <c r="F27" s="1045">
        <v>89722</v>
      </c>
      <c r="G27" s="1045">
        <v>308317</v>
      </c>
      <c r="H27" s="1045"/>
      <c r="I27" s="1045"/>
      <c r="J27" s="1045"/>
      <c r="K27" s="1072"/>
      <c r="M27" s="1047"/>
      <c r="N27" s="1047"/>
      <c r="O27" s="1047"/>
      <c r="P27" s="1047"/>
      <c r="Q27" s="1047"/>
    </row>
    <row r="28" spans="1:18" ht="13.5" customHeight="1">
      <c r="A28" s="1071" t="s">
        <v>773</v>
      </c>
      <c r="B28" s="1036"/>
      <c r="C28" s="1045">
        <v>1658542</v>
      </c>
      <c r="D28" s="1045">
        <v>754269</v>
      </c>
      <c r="E28" s="1045">
        <v>904273</v>
      </c>
      <c r="F28" s="1045">
        <v>320263</v>
      </c>
      <c r="G28" s="1045">
        <v>584010</v>
      </c>
      <c r="H28" s="1045">
        <v>75142</v>
      </c>
      <c r="I28" s="1045">
        <v>508868</v>
      </c>
      <c r="J28" s="1045">
        <v>181431</v>
      </c>
      <c r="K28" s="1072">
        <v>327437</v>
      </c>
      <c r="M28" s="1047"/>
      <c r="N28" s="1047"/>
      <c r="O28" s="1047"/>
      <c r="P28" s="1047"/>
      <c r="Q28" s="1047"/>
    </row>
    <row r="29" spans="1:18" ht="13.5" customHeight="1">
      <c r="A29" s="1071"/>
      <c r="B29" s="1036" t="s">
        <v>774</v>
      </c>
      <c r="C29" s="1045">
        <v>883188</v>
      </c>
      <c r="D29" s="1045">
        <v>474109</v>
      </c>
      <c r="E29" s="1045">
        <v>409079</v>
      </c>
      <c r="F29" s="1045">
        <v>183478</v>
      </c>
      <c r="G29" s="1045">
        <v>225601</v>
      </c>
      <c r="H29" s="1045"/>
      <c r="I29" s="1045"/>
      <c r="J29" s="1045"/>
      <c r="K29" s="1072"/>
      <c r="M29" s="1047"/>
      <c r="N29" s="1047"/>
      <c r="O29" s="1047"/>
      <c r="P29" s="1047"/>
      <c r="Q29" s="1047"/>
    </row>
    <row r="30" spans="1:18" ht="13.5" customHeight="1">
      <c r="A30" s="1071"/>
      <c r="B30" s="1036" t="s">
        <v>775</v>
      </c>
      <c r="C30" s="1045">
        <v>775354</v>
      </c>
      <c r="D30" s="1045">
        <v>280160</v>
      </c>
      <c r="E30" s="1045">
        <v>495194</v>
      </c>
      <c r="F30" s="1045">
        <v>136785</v>
      </c>
      <c r="G30" s="1045">
        <v>358409</v>
      </c>
      <c r="H30" s="1045"/>
      <c r="I30" s="1045"/>
      <c r="J30" s="1045"/>
      <c r="K30" s="1072"/>
      <c r="M30" s="1047"/>
      <c r="N30" s="1047"/>
      <c r="O30" s="1047"/>
      <c r="P30" s="1047"/>
      <c r="Q30" s="1047"/>
    </row>
    <row r="31" spans="1:18" ht="13.5" customHeight="1">
      <c r="A31" s="1071" t="s">
        <v>776</v>
      </c>
      <c r="B31" s="1036"/>
      <c r="C31" s="1045">
        <v>1980764</v>
      </c>
      <c r="D31" s="1045">
        <v>1081887</v>
      </c>
      <c r="E31" s="1045">
        <v>898877</v>
      </c>
      <c r="F31" s="1045">
        <v>89352</v>
      </c>
      <c r="G31" s="1045">
        <v>809525</v>
      </c>
      <c r="H31" s="1045">
        <v>72767</v>
      </c>
      <c r="I31" s="1045">
        <v>736758</v>
      </c>
      <c r="J31" s="1045">
        <v>792636</v>
      </c>
      <c r="K31" s="1072">
        <v>-55878</v>
      </c>
      <c r="M31" s="1047"/>
      <c r="N31" s="1047"/>
      <c r="O31" s="1047"/>
      <c r="P31" s="1047"/>
      <c r="Q31" s="1047"/>
    </row>
    <row r="32" spans="1:18" ht="13.5" customHeight="1">
      <c r="A32" s="1071" t="s">
        <v>777</v>
      </c>
      <c r="B32" s="1036"/>
      <c r="C32" s="1045">
        <v>3700109</v>
      </c>
      <c r="D32" s="1045">
        <v>1481449</v>
      </c>
      <c r="E32" s="1045">
        <v>2218660</v>
      </c>
      <c r="F32" s="1045">
        <v>287252</v>
      </c>
      <c r="G32" s="1045">
        <v>1931408</v>
      </c>
      <c r="H32" s="1045">
        <v>232929</v>
      </c>
      <c r="I32" s="1045">
        <v>1698479</v>
      </c>
      <c r="J32" s="1045">
        <v>1386014</v>
      </c>
      <c r="K32" s="1072">
        <v>312465</v>
      </c>
      <c r="M32" s="1047"/>
      <c r="N32" s="1047"/>
      <c r="O32" s="1047"/>
      <c r="P32" s="1047"/>
      <c r="Q32" s="1047"/>
    </row>
    <row r="33" spans="1:17" ht="13.5" customHeight="1">
      <c r="A33" s="1071"/>
      <c r="B33" s="1036" t="s">
        <v>778</v>
      </c>
      <c r="C33" s="1045">
        <v>1412389</v>
      </c>
      <c r="D33" s="1045">
        <v>448973</v>
      </c>
      <c r="E33" s="1045">
        <v>963416</v>
      </c>
      <c r="F33" s="1045">
        <v>115088</v>
      </c>
      <c r="G33" s="1045">
        <v>848328</v>
      </c>
      <c r="H33" s="1045"/>
      <c r="I33" s="1045"/>
      <c r="J33" s="1045"/>
      <c r="K33" s="1072"/>
      <c r="M33" s="1047"/>
      <c r="N33" s="1047"/>
      <c r="O33" s="1047"/>
      <c r="P33" s="1047"/>
      <c r="Q33" s="1047"/>
    </row>
    <row r="34" spans="1:17" ht="13.5" customHeight="1">
      <c r="A34" s="1071"/>
      <c r="B34" s="1036" t="s">
        <v>779</v>
      </c>
      <c r="C34" s="1045">
        <v>2287720</v>
      </c>
      <c r="D34" s="1045">
        <v>1032476</v>
      </c>
      <c r="E34" s="1045">
        <v>1255244</v>
      </c>
      <c r="F34" s="1045">
        <v>172164</v>
      </c>
      <c r="G34" s="1045">
        <v>1083080</v>
      </c>
      <c r="H34" s="1045"/>
      <c r="I34" s="1045"/>
      <c r="J34" s="1045"/>
      <c r="K34" s="1072"/>
      <c r="M34" s="1047"/>
      <c r="N34" s="1047"/>
      <c r="O34" s="1047"/>
      <c r="P34" s="1047"/>
      <c r="Q34" s="1047"/>
    </row>
    <row r="35" spans="1:17" ht="13.5" customHeight="1">
      <c r="A35" s="1071" t="s">
        <v>780</v>
      </c>
      <c r="B35" s="1036"/>
      <c r="C35" s="1045">
        <v>2017988</v>
      </c>
      <c r="D35" s="1045">
        <v>823097</v>
      </c>
      <c r="E35" s="1045">
        <v>1194891</v>
      </c>
      <c r="F35" s="1045">
        <v>308350</v>
      </c>
      <c r="G35" s="1045">
        <v>886541</v>
      </c>
      <c r="H35" s="1045">
        <v>98288</v>
      </c>
      <c r="I35" s="1045">
        <v>788253</v>
      </c>
      <c r="J35" s="1045">
        <v>745611</v>
      </c>
      <c r="K35" s="1072">
        <v>42642</v>
      </c>
      <c r="M35" s="1047"/>
      <c r="N35" s="1047"/>
      <c r="O35" s="1047"/>
      <c r="P35" s="1047"/>
      <c r="Q35" s="1047"/>
    </row>
    <row r="36" spans="1:17" ht="13.5" customHeight="1">
      <c r="A36" s="1071" t="s">
        <v>781</v>
      </c>
      <c r="B36" s="1036"/>
      <c r="C36" s="1045">
        <v>1341782</v>
      </c>
      <c r="D36" s="1045">
        <v>758847</v>
      </c>
      <c r="E36" s="1045">
        <v>582935</v>
      </c>
      <c r="F36" s="1045">
        <v>68853</v>
      </c>
      <c r="G36" s="1045">
        <v>514082</v>
      </c>
      <c r="H36" s="1045">
        <v>48783</v>
      </c>
      <c r="I36" s="1045">
        <v>465299</v>
      </c>
      <c r="J36" s="1045">
        <v>202517</v>
      </c>
      <c r="K36" s="1072">
        <v>262782</v>
      </c>
      <c r="M36" s="1047"/>
      <c r="N36" s="1047"/>
      <c r="O36" s="1047"/>
      <c r="P36" s="1047"/>
      <c r="Q36" s="1047"/>
    </row>
    <row r="37" spans="1:17" ht="13.5" customHeight="1">
      <c r="A37" s="1071" t="s">
        <v>782</v>
      </c>
      <c r="B37" s="1036"/>
      <c r="C37" s="1045">
        <v>1128674</v>
      </c>
      <c r="D37" s="1045">
        <v>597580</v>
      </c>
      <c r="E37" s="1045">
        <v>531094</v>
      </c>
      <c r="F37" s="1045">
        <v>166137</v>
      </c>
      <c r="G37" s="1045">
        <v>364957</v>
      </c>
      <c r="H37" s="1045">
        <v>43052</v>
      </c>
      <c r="I37" s="1045">
        <v>321905</v>
      </c>
      <c r="J37" s="1045">
        <v>248207</v>
      </c>
      <c r="K37" s="1072">
        <v>73698</v>
      </c>
      <c r="M37" s="1047"/>
      <c r="N37" s="1047"/>
      <c r="O37" s="1047"/>
      <c r="P37" s="1047"/>
      <c r="Q37" s="1047"/>
    </row>
    <row r="38" spans="1:17" ht="13.5" customHeight="1">
      <c r="A38" s="1071"/>
      <c r="B38" s="1036" t="s">
        <v>783</v>
      </c>
      <c r="C38" s="1045">
        <v>748221</v>
      </c>
      <c r="D38" s="1045">
        <v>423897</v>
      </c>
      <c r="E38" s="1045">
        <v>324324</v>
      </c>
      <c r="F38" s="1045">
        <v>137476</v>
      </c>
      <c r="G38" s="1045">
        <v>186848</v>
      </c>
      <c r="H38" s="1045"/>
      <c r="I38" s="1045"/>
      <c r="J38" s="1045"/>
      <c r="K38" s="1072"/>
      <c r="M38" s="1047"/>
      <c r="N38" s="1047"/>
      <c r="O38" s="1047"/>
      <c r="P38" s="1047"/>
      <c r="Q38" s="1047"/>
    </row>
    <row r="39" spans="1:17" ht="13.5" customHeight="1">
      <c r="A39" s="1071"/>
      <c r="B39" s="1036" t="s">
        <v>803</v>
      </c>
      <c r="C39" s="1045">
        <v>380453</v>
      </c>
      <c r="D39" s="1045">
        <v>173683</v>
      </c>
      <c r="E39" s="1045">
        <v>206770</v>
      </c>
      <c r="F39" s="1045">
        <v>28661</v>
      </c>
      <c r="G39" s="1045">
        <v>178109</v>
      </c>
      <c r="H39" s="1045"/>
      <c r="I39" s="1045"/>
      <c r="J39" s="1045"/>
      <c r="K39" s="1072"/>
      <c r="M39" s="1047"/>
      <c r="N39" s="1047"/>
      <c r="O39" s="1047"/>
      <c r="P39" s="1047"/>
      <c r="Q39" s="1047"/>
    </row>
    <row r="40" spans="1:17" ht="13.5" customHeight="1">
      <c r="A40" s="1071" t="s">
        <v>784</v>
      </c>
      <c r="B40" s="1036"/>
      <c r="C40" s="1045">
        <v>1108729</v>
      </c>
      <c r="D40" s="1045">
        <v>413659</v>
      </c>
      <c r="E40" s="1045">
        <v>695070</v>
      </c>
      <c r="F40" s="1045">
        <v>78872</v>
      </c>
      <c r="G40" s="1045">
        <v>616198</v>
      </c>
      <c r="H40" s="1045">
        <v>15514</v>
      </c>
      <c r="I40" s="1045">
        <v>600684</v>
      </c>
      <c r="J40" s="1045">
        <v>254115</v>
      </c>
      <c r="K40" s="1072">
        <v>346569</v>
      </c>
      <c r="M40" s="1047"/>
      <c r="N40" s="1047"/>
      <c r="O40" s="1047"/>
      <c r="P40" s="1047"/>
      <c r="Q40" s="1047"/>
    </row>
    <row r="41" spans="1:17" ht="13.5" customHeight="1">
      <c r="A41" s="1071" t="s">
        <v>785</v>
      </c>
      <c r="B41" s="1036"/>
      <c r="C41" s="1045">
        <v>3526366</v>
      </c>
      <c r="D41" s="1045">
        <v>623761</v>
      </c>
      <c r="E41" s="1045">
        <v>2902605</v>
      </c>
      <c r="F41" s="1045">
        <v>1201962</v>
      </c>
      <c r="G41" s="1045">
        <v>1700643</v>
      </c>
      <c r="H41" s="1045">
        <v>122288</v>
      </c>
      <c r="I41" s="1045">
        <v>1578355</v>
      </c>
      <c r="J41" s="1045">
        <v>156980</v>
      </c>
      <c r="K41" s="1072">
        <v>1421375</v>
      </c>
      <c r="M41" s="1047"/>
      <c r="N41" s="1047"/>
      <c r="O41" s="1047"/>
      <c r="P41" s="1047"/>
      <c r="Q41" s="1047"/>
    </row>
    <row r="42" spans="1:17" ht="13.5" customHeight="1">
      <c r="A42" s="1071"/>
      <c r="B42" s="1036" t="s">
        <v>786</v>
      </c>
      <c r="C42" s="1045">
        <v>2906543</v>
      </c>
      <c r="D42" s="1045">
        <v>451418</v>
      </c>
      <c r="E42" s="1045">
        <v>2455125</v>
      </c>
      <c r="F42" s="1045">
        <v>1071964</v>
      </c>
      <c r="G42" s="1045">
        <v>1383161</v>
      </c>
      <c r="H42" s="1045"/>
      <c r="I42" s="1045"/>
      <c r="J42" s="1045"/>
      <c r="K42" s="1072"/>
      <c r="M42" s="1047"/>
      <c r="N42" s="1047"/>
      <c r="O42" s="1047"/>
      <c r="P42" s="1047"/>
      <c r="Q42" s="1047"/>
    </row>
    <row r="43" spans="1:17" ht="13.5" customHeight="1">
      <c r="A43" s="1071"/>
      <c r="B43" s="1036" t="s">
        <v>787</v>
      </c>
      <c r="C43" s="1045">
        <v>619823</v>
      </c>
      <c r="D43" s="1045">
        <v>172343</v>
      </c>
      <c r="E43" s="1045">
        <v>447480</v>
      </c>
      <c r="F43" s="1045">
        <v>129998</v>
      </c>
      <c r="G43" s="1045">
        <v>317482</v>
      </c>
      <c r="H43" s="1045"/>
      <c r="I43" s="1045"/>
      <c r="J43" s="1045"/>
      <c r="K43" s="1072"/>
      <c r="M43" s="1047"/>
      <c r="N43" s="1047"/>
      <c r="O43" s="1047"/>
      <c r="P43" s="1047"/>
      <c r="Q43" s="1047"/>
    </row>
    <row r="44" spans="1:17" ht="13.5" customHeight="1">
      <c r="A44" s="1071" t="s">
        <v>804</v>
      </c>
      <c r="B44" s="1036"/>
      <c r="C44" s="1045">
        <v>2254495</v>
      </c>
      <c r="D44" s="1045">
        <v>710051</v>
      </c>
      <c r="E44" s="1045">
        <v>1544444</v>
      </c>
      <c r="F44" s="1045">
        <v>183405</v>
      </c>
      <c r="G44" s="1045">
        <v>1361039</v>
      </c>
      <c r="H44" s="1045">
        <v>124807</v>
      </c>
      <c r="I44" s="1045">
        <v>1236232</v>
      </c>
      <c r="J44" s="1045">
        <v>1057728</v>
      </c>
      <c r="K44" s="1072">
        <v>178504</v>
      </c>
      <c r="M44" s="1047"/>
      <c r="N44" s="1047"/>
      <c r="O44" s="1047"/>
      <c r="P44" s="1047"/>
      <c r="Q44" s="1047"/>
    </row>
    <row r="45" spans="1:17" ht="13.5" customHeight="1">
      <c r="A45" s="1071" t="s">
        <v>789</v>
      </c>
      <c r="B45" s="1036"/>
      <c r="C45" s="1045">
        <v>872613</v>
      </c>
      <c r="D45" s="1045">
        <v>197383</v>
      </c>
      <c r="E45" s="1045">
        <v>675230</v>
      </c>
      <c r="F45" s="1045">
        <v>194341</v>
      </c>
      <c r="G45" s="1045">
        <v>480889</v>
      </c>
      <c r="H45" s="1045">
        <v>399</v>
      </c>
      <c r="I45" s="1045">
        <v>480490</v>
      </c>
      <c r="J45" s="1045">
        <v>480490</v>
      </c>
      <c r="K45" s="1072">
        <v>0</v>
      </c>
      <c r="M45" s="1047"/>
      <c r="N45" s="1047"/>
      <c r="O45" s="1047"/>
      <c r="P45" s="1047"/>
      <c r="Q45" s="1047"/>
    </row>
    <row r="46" spans="1:17" ht="13.5" customHeight="1">
      <c r="A46" s="1071" t="s">
        <v>790</v>
      </c>
      <c r="B46" s="1036"/>
      <c r="C46" s="1045">
        <v>1175399</v>
      </c>
      <c r="D46" s="1045">
        <v>240889</v>
      </c>
      <c r="E46" s="1045">
        <v>934510</v>
      </c>
      <c r="F46" s="1045">
        <v>210606</v>
      </c>
      <c r="G46" s="1045">
        <v>723904</v>
      </c>
      <c r="H46" s="1045">
        <v>27427</v>
      </c>
      <c r="I46" s="1045">
        <v>696477</v>
      </c>
      <c r="J46" s="1045">
        <v>481807</v>
      </c>
      <c r="K46" s="1072">
        <v>214670</v>
      </c>
      <c r="M46" s="1047"/>
      <c r="N46" s="1047"/>
      <c r="O46" s="1047"/>
      <c r="P46" s="1047"/>
      <c r="Q46" s="1047"/>
    </row>
    <row r="47" spans="1:17" ht="13.5" customHeight="1">
      <c r="A47" s="1071" t="s">
        <v>791</v>
      </c>
      <c r="B47" s="1036"/>
      <c r="C47" s="1045">
        <v>3082910</v>
      </c>
      <c r="D47" s="1045">
        <v>1024519</v>
      </c>
      <c r="E47" s="1045">
        <v>2058391</v>
      </c>
      <c r="F47" s="1045">
        <v>226235</v>
      </c>
      <c r="G47" s="1045">
        <v>1832156</v>
      </c>
      <c r="H47" s="1045">
        <v>11676</v>
      </c>
      <c r="I47" s="1045">
        <v>1820480</v>
      </c>
      <c r="J47" s="1045">
        <v>1683516</v>
      </c>
      <c r="K47" s="1072">
        <v>136964</v>
      </c>
      <c r="M47" s="1047"/>
      <c r="N47" s="1047"/>
      <c r="O47" s="1047"/>
      <c r="P47" s="1047"/>
      <c r="Q47" s="1047"/>
    </row>
    <row r="48" spans="1:17" ht="13.5" customHeight="1">
      <c r="A48" s="1071" t="s">
        <v>792</v>
      </c>
      <c r="B48" s="1036"/>
      <c r="C48" s="1045">
        <v>1644831</v>
      </c>
      <c r="D48" s="1045">
        <v>678641</v>
      </c>
      <c r="E48" s="1045">
        <v>966190</v>
      </c>
      <c r="F48" s="1045">
        <v>166007</v>
      </c>
      <c r="G48" s="1045">
        <v>800183</v>
      </c>
      <c r="H48" s="1045">
        <v>92688</v>
      </c>
      <c r="I48" s="1045">
        <v>707495</v>
      </c>
      <c r="J48" s="1045">
        <v>554575</v>
      </c>
      <c r="K48" s="1072">
        <v>152920</v>
      </c>
      <c r="M48" s="1047"/>
      <c r="N48" s="1047"/>
      <c r="O48" s="1047"/>
      <c r="P48" s="1047"/>
      <c r="Q48" s="1047"/>
    </row>
    <row r="49" spans="1:17" ht="13.5" customHeight="1">
      <c r="A49" s="1073" t="s">
        <v>793</v>
      </c>
      <c r="B49" s="1051"/>
      <c r="C49" s="1052">
        <v>41942329</v>
      </c>
      <c r="D49" s="1053">
        <v>19804268</v>
      </c>
      <c r="E49" s="1053">
        <v>22138061</v>
      </c>
      <c r="F49" s="1053">
        <v>5420185</v>
      </c>
      <c r="G49" s="1053">
        <v>16717876</v>
      </c>
      <c r="H49" s="1053">
        <v>1562497</v>
      </c>
      <c r="I49" s="1053">
        <v>15155379</v>
      </c>
      <c r="J49" s="1053">
        <v>10848293</v>
      </c>
      <c r="K49" s="1074">
        <v>4307086</v>
      </c>
      <c r="M49" s="1047"/>
      <c r="N49" s="1047"/>
      <c r="O49" s="1047"/>
      <c r="P49" s="1047"/>
      <c r="Q49" s="1047"/>
    </row>
    <row r="50" spans="1:17" ht="13.5" customHeight="1">
      <c r="A50" s="1071" t="s">
        <v>794</v>
      </c>
      <c r="B50" s="1036"/>
      <c r="C50" s="1045">
        <v>385785</v>
      </c>
      <c r="D50" s="1045">
        <v>0</v>
      </c>
      <c r="E50" s="1045">
        <v>385785</v>
      </c>
      <c r="F50" s="1045">
        <v>0</v>
      </c>
      <c r="G50" s="1045">
        <v>385785</v>
      </c>
      <c r="H50" s="1045">
        <v>385785</v>
      </c>
      <c r="I50" s="1045">
        <v>0</v>
      </c>
      <c r="J50" s="1045">
        <v>0</v>
      </c>
      <c r="K50" s="1072">
        <v>0</v>
      </c>
      <c r="M50" s="1047"/>
      <c r="N50" s="1047"/>
      <c r="O50" s="1047"/>
      <c r="P50" s="1047"/>
      <c r="Q50" s="1047"/>
    </row>
    <row r="51" spans="1:17" ht="13.5" customHeight="1">
      <c r="A51" s="1075">
        <v>19</v>
      </c>
      <c r="B51" s="1056" t="s">
        <v>795</v>
      </c>
      <c r="C51" s="1045">
        <v>212142</v>
      </c>
      <c r="D51" s="1045">
        <v>0</v>
      </c>
      <c r="E51" s="1045">
        <v>212142</v>
      </c>
      <c r="F51" s="1045">
        <v>0</v>
      </c>
      <c r="G51" s="1045">
        <v>212142</v>
      </c>
      <c r="H51" s="1045">
        <v>212142</v>
      </c>
      <c r="I51" s="1045">
        <v>0</v>
      </c>
      <c r="J51" s="1045">
        <v>0</v>
      </c>
      <c r="K51" s="1072">
        <v>0</v>
      </c>
      <c r="M51" s="1047"/>
      <c r="N51" s="1047"/>
      <c r="O51" s="1047"/>
      <c r="P51" s="1047"/>
      <c r="Q51" s="1047"/>
    </row>
    <row r="52" spans="1:17" ht="13.5" customHeight="1">
      <c r="A52" s="1073" t="s">
        <v>796</v>
      </c>
      <c r="B52" s="1051"/>
      <c r="C52" s="1052">
        <v>42115972</v>
      </c>
      <c r="D52" s="1053">
        <v>19804268</v>
      </c>
      <c r="E52" s="1053">
        <v>22311704</v>
      </c>
      <c r="F52" s="1053">
        <v>5420185</v>
      </c>
      <c r="G52" s="1053">
        <v>16891519</v>
      </c>
      <c r="H52" s="1053">
        <v>1736140</v>
      </c>
      <c r="I52" s="1053">
        <v>15155379</v>
      </c>
      <c r="J52" s="1053">
        <v>10848293</v>
      </c>
      <c r="K52" s="1074">
        <v>4307086</v>
      </c>
      <c r="M52" s="1047"/>
      <c r="N52" s="1047"/>
      <c r="O52" s="1047"/>
      <c r="P52" s="1047"/>
      <c r="Q52" s="1047"/>
    </row>
    <row r="53" spans="1:17" ht="13.5" customHeight="1">
      <c r="A53" s="1425" t="s">
        <v>797</v>
      </c>
      <c r="B53" s="1057" t="s">
        <v>798</v>
      </c>
      <c r="C53" s="1045">
        <v>39106756</v>
      </c>
      <c r="D53" s="1045">
        <v>19068279</v>
      </c>
      <c r="E53" s="1045">
        <v>20038477</v>
      </c>
      <c r="F53" s="1045">
        <v>4910560</v>
      </c>
      <c r="G53" s="1045">
        <v>15127917</v>
      </c>
      <c r="H53" s="1045">
        <v>1545084</v>
      </c>
      <c r="I53" s="1045">
        <v>13582833</v>
      </c>
      <c r="J53" s="1045">
        <v>9275747</v>
      </c>
      <c r="K53" s="1072">
        <v>4307086</v>
      </c>
      <c r="M53" s="1047"/>
      <c r="N53" s="1047"/>
      <c r="O53" s="1047"/>
      <c r="P53" s="1047"/>
      <c r="Q53" s="1047"/>
    </row>
    <row r="54" spans="1:17" ht="13.5" customHeight="1">
      <c r="A54" s="1426"/>
      <c r="B54" s="1058" t="s">
        <v>799</v>
      </c>
      <c r="C54" s="1045">
        <v>2052852</v>
      </c>
      <c r="D54" s="1045">
        <v>542740</v>
      </c>
      <c r="E54" s="1045">
        <v>1510112</v>
      </c>
      <c r="F54" s="1045">
        <v>398773</v>
      </c>
      <c r="G54" s="1045">
        <v>1111339</v>
      </c>
      <c r="H54" s="1045">
        <v>1322</v>
      </c>
      <c r="I54" s="1045">
        <v>1110017</v>
      </c>
      <c r="J54" s="1045">
        <v>1110017</v>
      </c>
      <c r="K54" s="1072">
        <v>0</v>
      </c>
      <c r="M54" s="1047"/>
      <c r="N54" s="1047"/>
      <c r="O54" s="1047"/>
      <c r="P54" s="1047"/>
      <c r="Q54" s="1047"/>
    </row>
    <row r="55" spans="1:17" ht="13.5" customHeight="1">
      <c r="A55" s="1427"/>
      <c r="B55" s="1059" t="s">
        <v>800</v>
      </c>
      <c r="C55" s="1045">
        <v>782721</v>
      </c>
      <c r="D55" s="1045">
        <v>193249</v>
      </c>
      <c r="E55" s="1045">
        <v>589472</v>
      </c>
      <c r="F55" s="1045">
        <v>110852</v>
      </c>
      <c r="G55" s="1045">
        <v>478620</v>
      </c>
      <c r="H55" s="1045">
        <v>16091</v>
      </c>
      <c r="I55" s="1045">
        <v>462529</v>
      </c>
      <c r="J55" s="1045">
        <v>462529</v>
      </c>
      <c r="K55" s="1072">
        <v>0</v>
      </c>
    </row>
    <row r="56" spans="1:17">
      <c r="A56" s="1076" t="s">
        <v>801</v>
      </c>
      <c r="B56" s="1077"/>
      <c r="C56" s="1052">
        <v>41942329</v>
      </c>
      <c r="D56" s="1053">
        <v>19804268</v>
      </c>
      <c r="E56" s="1053">
        <v>22138061</v>
      </c>
      <c r="F56" s="1053">
        <v>5420185</v>
      </c>
      <c r="G56" s="1053">
        <v>16717876</v>
      </c>
      <c r="H56" s="1053">
        <v>1562497</v>
      </c>
      <c r="I56" s="1053">
        <v>15155379</v>
      </c>
      <c r="J56" s="1053">
        <v>10848293</v>
      </c>
      <c r="K56" s="1074">
        <v>4307086</v>
      </c>
    </row>
  </sheetData>
  <mergeCells count="2">
    <mergeCell ref="A53:A55"/>
    <mergeCell ref="A4:B4"/>
  </mergeCells>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2025-71DF-4DAF-8F99-5585D5B51DD5}">
  <dimension ref="A1:R56"/>
  <sheetViews>
    <sheetView workbookViewId="0">
      <pane xSplit="2" ySplit="6" topLeftCell="C45" activePane="bottomRight" state="frozen"/>
      <selection pane="topRight" activeCell="C1" sqref="C1"/>
      <selection pane="bottomLeft" activeCell="A7" sqref="A7"/>
      <selection pane="bottomRight" activeCell="K50" sqref="K50"/>
    </sheetView>
  </sheetViews>
  <sheetFormatPr defaultColWidth="9" defaultRowHeight="13.5"/>
  <cols>
    <col min="1" max="1" width="3.125" style="1025" customWidth="1"/>
    <col min="2" max="2" width="34.25" style="1025" customWidth="1"/>
    <col min="3" max="11" width="13.75" style="1025" customWidth="1"/>
    <col min="12" max="12" width="9" style="1025"/>
    <col min="13" max="13" width="18" style="1025" bestFit="1" customWidth="1"/>
    <col min="14" max="14" width="16.625" style="1025" bestFit="1" customWidth="1"/>
    <col min="15" max="16" width="18" style="1025" bestFit="1" customWidth="1"/>
    <col min="17" max="17" width="16.625" style="1025" bestFit="1" customWidth="1"/>
    <col min="18" max="16384" width="9" style="1025"/>
  </cols>
  <sheetData>
    <row r="1" spans="1:17">
      <c r="A1" s="1023" t="s">
        <v>740</v>
      </c>
      <c r="C1" s="1023"/>
      <c r="D1" s="1023"/>
      <c r="E1" s="1023"/>
      <c r="F1" s="1023"/>
      <c r="G1" s="1023"/>
      <c r="H1" s="1023"/>
      <c r="I1" s="1023"/>
      <c r="J1" s="1023"/>
    </row>
    <row r="2" spans="1:17" ht="17.25" customHeight="1" thickBot="1">
      <c r="A2" s="1023"/>
      <c r="B2" s="1023"/>
      <c r="C2" s="1023"/>
      <c r="D2" s="1023"/>
      <c r="E2" s="1023"/>
      <c r="F2" s="1023"/>
      <c r="G2" s="1023"/>
      <c r="H2" s="1023"/>
      <c r="I2" s="1023"/>
      <c r="J2" s="1023"/>
      <c r="K2" s="1024" t="s">
        <v>320</v>
      </c>
    </row>
    <row r="3" spans="1:17">
      <c r="A3" s="1026"/>
      <c r="B3" s="1027"/>
      <c r="C3" s="1028" t="s">
        <v>321</v>
      </c>
      <c r="D3" s="1029" t="s">
        <v>741</v>
      </c>
      <c r="E3" s="1029" t="s">
        <v>322</v>
      </c>
      <c r="F3" s="1029" t="s">
        <v>323</v>
      </c>
      <c r="G3" s="1029" t="s">
        <v>324</v>
      </c>
      <c r="H3" s="1029" t="s">
        <v>325</v>
      </c>
      <c r="I3" s="1029" t="s">
        <v>742</v>
      </c>
      <c r="J3" s="1029" t="s">
        <v>743</v>
      </c>
      <c r="K3" s="1030" t="s">
        <v>326</v>
      </c>
    </row>
    <row r="4" spans="1:17">
      <c r="A4" s="1430" t="s">
        <v>744</v>
      </c>
      <c r="B4" s="1429"/>
      <c r="C4" s="1031" t="s">
        <v>745</v>
      </c>
      <c r="D4" s="1032"/>
      <c r="E4" s="1033" t="s">
        <v>745</v>
      </c>
      <c r="F4" s="1032" t="s">
        <v>503</v>
      </c>
      <c r="G4" s="1033" t="s">
        <v>745</v>
      </c>
      <c r="H4" s="1033" t="s">
        <v>327</v>
      </c>
      <c r="I4" s="1033" t="s">
        <v>746</v>
      </c>
      <c r="J4" s="1032" t="s">
        <v>503</v>
      </c>
      <c r="K4" s="1034" t="s">
        <v>328</v>
      </c>
    </row>
    <row r="5" spans="1:17">
      <c r="A5" s="1035"/>
      <c r="B5" s="1036"/>
      <c r="C5" s="1031"/>
      <c r="D5" s="1032"/>
      <c r="E5" s="1032"/>
      <c r="F5" s="1032"/>
      <c r="G5" s="1032"/>
      <c r="H5" s="1033" t="s">
        <v>329</v>
      </c>
      <c r="I5" s="1032"/>
      <c r="J5" s="1032"/>
      <c r="K5" s="1037" t="s">
        <v>503</v>
      </c>
    </row>
    <row r="6" spans="1:17">
      <c r="A6" s="1038"/>
      <c r="B6" s="1039"/>
      <c r="C6" s="1040" t="s">
        <v>747</v>
      </c>
      <c r="D6" s="1041" t="s">
        <v>748</v>
      </c>
      <c r="E6" s="1041" t="s">
        <v>513</v>
      </c>
      <c r="F6" s="1041" t="s">
        <v>749</v>
      </c>
      <c r="G6" s="1041" t="s">
        <v>515</v>
      </c>
      <c r="H6" s="1041" t="s">
        <v>750</v>
      </c>
      <c r="I6" s="1042" t="s">
        <v>517</v>
      </c>
      <c r="J6" s="1041" t="s">
        <v>751</v>
      </c>
      <c r="K6" s="1043" t="s">
        <v>519</v>
      </c>
    </row>
    <row r="7" spans="1:17" ht="13.5" customHeight="1">
      <c r="A7" s="1044" t="s">
        <v>752</v>
      </c>
      <c r="B7" s="1036"/>
      <c r="C7" s="1045">
        <v>211290</v>
      </c>
      <c r="D7" s="1045">
        <v>118070</v>
      </c>
      <c r="E7" s="1045">
        <v>93220</v>
      </c>
      <c r="F7" s="1045">
        <v>31345</v>
      </c>
      <c r="G7" s="1045">
        <v>61875</v>
      </c>
      <c r="H7" s="1045">
        <v>-1885</v>
      </c>
      <c r="I7" s="1045">
        <v>63760</v>
      </c>
      <c r="J7" s="1045">
        <v>55403</v>
      </c>
      <c r="K7" s="1046">
        <v>8357</v>
      </c>
      <c r="M7" s="1047"/>
      <c r="N7" s="1047"/>
      <c r="O7" s="1047"/>
      <c r="P7" s="1047"/>
      <c r="Q7" s="1047"/>
    </row>
    <row r="8" spans="1:17" ht="13.5" customHeight="1">
      <c r="A8" s="1044"/>
      <c r="B8" s="1036" t="s">
        <v>753</v>
      </c>
      <c r="C8" s="1045">
        <v>151744</v>
      </c>
      <c r="D8" s="1045">
        <v>87050</v>
      </c>
      <c r="E8" s="1045">
        <v>64694</v>
      </c>
      <c r="F8" s="1045">
        <v>23635</v>
      </c>
      <c r="G8" s="1045">
        <v>41059</v>
      </c>
      <c r="H8" s="1045">
        <v>-4416</v>
      </c>
      <c r="I8" s="1045">
        <v>45475</v>
      </c>
      <c r="J8" s="1045">
        <v>50359</v>
      </c>
      <c r="K8" s="1046">
        <v>-4884</v>
      </c>
      <c r="M8" s="1047"/>
      <c r="N8" s="1047"/>
      <c r="O8" s="1047"/>
      <c r="P8" s="1047"/>
      <c r="Q8" s="1047"/>
    </row>
    <row r="9" spans="1:17" ht="13.5" customHeight="1">
      <c r="A9" s="1044"/>
      <c r="B9" s="1036" t="s">
        <v>754</v>
      </c>
      <c r="C9" s="1045">
        <v>10644</v>
      </c>
      <c r="D9" s="1045">
        <v>5284</v>
      </c>
      <c r="E9" s="1045">
        <v>5360</v>
      </c>
      <c r="F9" s="1045">
        <v>1367</v>
      </c>
      <c r="G9" s="1045">
        <v>3993</v>
      </c>
      <c r="H9" s="1045">
        <v>562</v>
      </c>
      <c r="I9" s="1045">
        <v>3431</v>
      </c>
      <c r="J9" s="1045">
        <v>1003</v>
      </c>
      <c r="K9" s="1046">
        <v>2428</v>
      </c>
      <c r="M9" s="1047"/>
      <c r="N9" s="1047"/>
      <c r="O9" s="1047"/>
      <c r="P9" s="1047"/>
      <c r="Q9" s="1047"/>
    </row>
    <row r="10" spans="1:17" ht="13.5" customHeight="1">
      <c r="A10" s="1044"/>
      <c r="B10" s="1036" t="s">
        <v>755</v>
      </c>
      <c r="C10" s="1045">
        <v>48902</v>
      </c>
      <c r="D10" s="1045">
        <v>25736</v>
      </c>
      <c r="E10" s="1045">
        <v>23166</v>
      </c>
      <c r="F10" s="1045">
        <v>6343</v>
      </c>
      <c r="G10" s="1045">
        <v>16823</v>
      </c>
      <c r="H10" s="1045">
        <v>1969</v>
      </c>
      <c r="I10" s="1045">
        <v>14854</v>
      </c>
      <c r="J10" s="1045">
        <v>4041</v>
      </c>
      <c r="K10" s="1046">
        <v>10813</v>
      </c>
      <c r="M10" s="1047"/>
      <c r="N10" s="1047"/>
      <c r="O10" s="1047"/>
      <c r="P10" s="1047"/>
      <c r="Q10" s="1047"/>
    </row>
    <row r="11" spans="1:17" ht="13.5" customHeight="1">
      <c r="A11" s="1044" t="s">
        <v>756</v>
      </c>
      <c r="B11" s="1036"/>
      <c r="C11" s="1045">
        <v>13116</v>
      </c>
      <c r="D11" s="1045">
        <v>6902</v>
      </c>
      <c r="E11" s="1045">
        <v>6214</v>
      </c>
      <c r="F11" s="1045">
        <v>2760</v>
      </c>
      <c r="G11" s="1045">
        <v>3454</v>
      </c>
      <c r="H11" s="1045">
        <v>686</v>
      </c>
      <c r="I11" s="1045">
        <v>2768</v>
      </c>
      <c r="J11" s="1045">
        <v>1809</v>
      </c>
      <c r="K11" s="1046">
        <v>959</v>
      </c>
      <c r="M11" s="1047"/>
      <c r="N11" s="1047"/>
      <c r="O11" s="1047"/>
      <c r="P11" s="1047"/>
      <c r="Q11" s="1047"/>
    </row>
    <row r="12" spans="1:17" ht="13.5" customHeight="1">
      <c r="A12" s="1044" t="s">
        <v>757</v>
      </c>
      <c r="B12" s="1036"/>
      <c r="C12" s="1045">
        <v>15198208</v>
      </c>
      <c r="D12" s="1045">
        <v>9151721</v>
      </c>
      <c r="E12" s="1045">
        <v>6046487</v>
      </c>
      <c r="F12" s="1045">
        <v>1910910</v>
      </c>
      <c r="G12" s="1045">
        <v>4135577</v>
      </c>
      <c r="H12" s="1045">
        <v>664725</v>
      </c>
      <c r="I12" s="1045">
        <v>3470852</v>
      </c>
      <c r="J12" s="1045">
        <v>2501098</v>
      </c>
      <c r="K12" s="1046">
        <v>969754</v>
      </c>
      <c r="M12" s="1047"/>
      <c r="N12" s="1047"/>
      <c r="O12" s="1047"/>
      <c r="P12" s="1047"/>
      <c r="Q12" s="1047"/>
    </row>
    <row r="13" spans="1:17" ht="13.5" customHeight="1">
      <c r="A13" s="1044"/>
      <c r="B13" s="1036" t="s">
        <v>758</v>
      </c>
      <c r="C13" s="1045">
        <v>2111542</v>
      </c>
      <c r="D13" s="1045">
        <v>1255948</v>
      </c>
      <c r="E13" s="1045">
        <v>855594</v>
      </c>
      <c r="F13" s="1045">
        <v>134398</v>
      </c>
      <c r="G13" s="1045">
        <v>721196</v>
      </c>
      <c r="H13" s="1045"/>
      <c r="I13" s="1045"/>
      <c r="J13" s="1045"/>
      <c r="K13" s="1046"/>
      <c r="M13" s="1047"/>
      <c r="N13" s="1047"/>
      <c r="O13" s="1047"/>
      <c r="P13" s="1047"/>
      <c r="Q13" s="1047"/>
    </row>
    <row r="14" spans="1:17" ht="13.5" customHeight="1">
      <c r="A14" s="1044"/>
      <c r="B14" s="1036" t="s">
        <v>759</v>
      </c>
      <c r="C14" s="1045">
        <v>108057</v>
      </c>
      <c r="D14" s="1045">
        <v>61340</v>
      </c>
      <c r="E14" s="1045">
        <v>46717</v>
      </c>
      <c r="F14" s="1045">
        <v>16182</v>
      </c>
      <c r="G14" s="1045">
        <v>30535</v>
      </c>
      <c r="H14" s="1045"/>
      <c r="I14" s="1045"/>
      <c r="J14" s="1045"/>
      <c r="K14" s="1046"/>
      <c r="M14" s="1047"/>
      <c r="N14" s="1047"/>
      <c r="O14" s="1047"/>
      <c r="P14" s="1047"/>
      <c r="Q14" s="1047"/>
    </row>
    <row r="15" spans="1:17" ht="13.5" customHeight="1">
      <c r="A15" s="1044"/>
      <c r="B15" s="1036" t="s">
        <v>760</v>
      </c>
      <c r="C15" s="1045">
        <v>297145</v>
      </c>
      <c r="D15" s="1045">
        <v>173998</v>
      </c>
      <c r="E15" s="1045">
        <v>123147</v>
      </c>
      <c r="F15" s="1045">
        <v>19991</v>
      </c>
      <c r="G15" s="1045">
        <v>103156</v>
      </c>
      <c r="H15" s="1045"/>
      <c r="I15" s="1045"/>
      <c r="J15" s="1045"/>
      <c r="K15" s="1046"/>
      <c r="M15" s="1047"/>
      <c r="N15" s="1047"/>
      <c r="O15" s="1047"/>
      <c r="P15" s="1047"/>
      <c r="Q15" s="1047"/>
    </row>
    <row r="16" spans="1:17" ht="13.5" customHeight="1">
      <c r="A16" s="1044"/>
      <c r="B16" s="1036" t="s">
        <v>761</v>
      </c>
      <c r="C16" s="1045">
        <v>2188474</v>
      </c>
      <c r="D16" s="1045">
        <v>1325438</v>
      </c>
      <c r="E16" s="1045">
        <v>863036</v>
      </c>
      <c r="F16" s="1045">
        <v>346503</v>
      </c>
      <c r="G16" s="1045">
        <v>516533</v>
      </c>
      <c r="H16" s="1045"/>
      <c r="I16" s="1045"/>
      <c r="J16" s="1045"/>
      <c r="K16" s="1046"/>
      <c r="M16" s="1047"/>
      <c r="N16" s="1047"/>
      <c r="O16" s="1047"/>
      <c r="P16" s="1047"/>
      <c r="Q16" s="1047"/>
    </row>
    <row r="17" spans="1:18" ht="13.5" customHeight="1">
      <c r="A17" s="1044"/>
      <c r="B17" s="1036" t="s">
        <v>762</v>
      </c>
      <c r="C17" s="1045">
        <v>144317</v>
      </c>
      <c r="D17" s="1045">
        <v>98100</v>
      </c>
      <c r="E17" s="1045">
        <v>46217</v>
      </c>
      <c r="F17" s="1045">
        <v>4324</v>
      </c>
      <c r="G17" s="1045">
        <v>41893</v>
      </c>
      <c r="H17" s="1045"/>
      <c r="I17" s="1045"/>
      <c r="J17" s="1045"/>
      <c r="K17" s="1046"/>
      <c r="M17" s="1047"/>
      <c r="N17" s="1047"/>
      <c r="O17" s="1047"/>
      <c r="P17" s="1047"/>
      <c r="Q17" s="1047"/>
    </row>
    <row r="18" spans="1:18" ht="13.5" customHeight="1">
      <c r="A18" s="1044"/>
      <c r="B18" s="1036" t="s">
        <v>763</v>
      </c>
      <c r="C18" s="1045">
        <v>311108</v>
      </c>
      <c r="D18" s="1045">
        <v>164496</v>
      </c>
      <c r="E18" s="1045">
        <v>146612</v>
      </c>
      <c r="F18" s="1045">
        <v>40061</v>
      </c>
      <c r="G18" s="1045">
        <v>106551</v>
      </c>
      <c r="H18" s="1045"/>
      <c r="I18" s="1045"/>
      <c r="J18" s="1045"/>
      <c r="K18" s="1046"/>
      <c r="M18" s="1047"/>
      <c r="N18" s="1047"/>
      <c r="O18" s="1047"/>
      <c r="P18" s="1047"/>
      <c r="Q18" s="1047"/>
    </row>
    <row r="19" spans="1:18" ht="13.5" customHeight="1">
      <c r="A19" s="1035"/>
      <c r="B19" s="1048" t="s">
        <v>764</v>
      </c>
      <c r="C19" s="1045">
        <v>1838502</v>
      </c>
      <c r="D19" s="1045">
        <v>1335483</v>
      </c>
      <c r="E19" s="1045">
        <v>503019</v>
      </c>
      <c r="F19" s="1045">
        <v>125732</v>
      </c>
      <c r="G19" s="1045">
        <v>377287</v>
      </c>
      <c r="H19" s="1045"/>
      <c r="I19" s="1045"/>
      <c r="J19" s="1045"/>
      <c r="K19" s="1046"/>
      <c r="M19" s="1047"/>
      <c r="N19" s="1047"/>
      <c r="O19" s="1047"/>
      <c r="P19" s="1047"/>
      <c r="Q19" s="1047"/>
    </row>
    <row r="20" spans="1:18" ht="13.5" customHeight="1">
      <c r="A20" s="1044"/>
      <c r="B20" s="1036" t="s">
        <v>765</v>
      </c>
      <c r="C20" s="1045">
        <v>819301</v>
      </c>
      <c r="D20" s="1045">
        <v>457002</v>
      </c>
      <c r="E20" s="1045">
        <v>362299</v>
      </c>
      <c r="F20" s="1045">
        <v>56246</v>
      </c>
      <c r="G20" s="1045">
        <v>306053</v>
      </c>
      <c r="H20" s="1045"/>
      <c r="I20" s="1045"/>
      <c r="J20" s="1045"/>
      <c r="K20" s="1046"/>
      <c r="M20" s="1047"/>
      <c r="N20" s="1047"/>
      <c r="O20" s="1047"/>
      <c r="P20" s="1047"/>
      <c r="Q20" s="1047"/>
    </row>
    <row r="21" spans="1:18" ht="13.5" customHeight="1">
      <c r="A21" s="1044"/>
      <c r="B21" s="1036" t="s">
        <v>766</v>
      </c>
      <c r="C21" s="1045">
        <v>2702378</v>
      </c>
      <c r="D21" s="1045">
        <v>1417411</v>
      </c>
      <c r="E21" s="1045">
        <v>1284967</v>
      </c>
      <c r="F21" s="1045">
        <v>360903</v>
      </c>
      <c r="G21" s="1045">
        <v>924064</v>
      </c>
      <c r="H21" s="1045"/>
      <c r="I21" s="1045"/>
      <c r="J21" s="1045"/>
      <c r="K21" s="1046"/>
      <c r="M21" s="1047"/>
      <c r="N21" s="1047"/>
      <c r="O21" s="1047"/>
      <c r="P21" s="1047"/>
      <c r="Q21" s="1047"/>
    </row>
    <row r="22" spans="1:18" ht="13.5" customHeight="1">
      <c r="A22" s="1044"/>
      <c r="B22" s="1036" t="s">
        <v>767</v>
      </c>
      <c r="C22" s="1045">
        <v>375211</v>
      </c>
      <c r="D22" s="1045">
        <v>266674</v>
      </c>
      <c r="E22" s="1045">
        <v>108537</v>
      </c>
      <c r="F22" s="1045">
        <v>68601</v>
      </c>
      <c r="G22" s="1045">
        <v>39936</v>
      </c>
      <c r="H22" s="1045"/>
      <c r="I22" s="1045"/>
      <c r="J22" s="1045"/>
      <c r="K22" s="1046"/>
      <c r="M22" s="1047"/>
      <c r="N22" s="1049"/>
      <c r="O22" s="1049"/>
      <c r="P22" s="1049"/>
      <c r="Q22" s="1049"/>
      <c r="R22" s="1049"/>
    </row>
    <row r="23" spans="1:18" ht="13.5" customHeight="1">
      <c r="A23" s="1044"/>
      <c r="B23" s="1036" t="s">
        <v>768</v>
      </c>
      <c r="C23" s="1045">
        <v>1276142</v>
      </c>
      <c r="D23" s="1045">
        <v>811837</v>
      </c>
      <c r="E23" s="1045">
        <v>464305</v>
      </c>
      <c r="F23" s="1045">
        <v>262715</v>
      </c>
      <c r="G23" s="1045">
        <v>201590</v>
      </c>
      <c r="H23" s="1045"/>
      <c r="I23" s="1045"/>
      <c r="J23" s="1045"/>
      <c r="K23" s="1046"/>
      <c r="M23" s="1047"/>
      <c r="N23" s="1049"/>
      <c r="O23" s="1049"/>
      <c r="P23" s="1049"/>
      <c r="Q23" s="1049"/>
      <c r="R23" s="1049"/>
    </row>
    <row r="24" spans="1:18" ht="13.5" customHeight="1">
      <c r="A24" s="1044"/>
      <c r="B24" s="1036" t="s">
        <v>769</v>
      </c>
      <c r="C24" s="1045">
        <v>504996</v>
      </c>
      <c r="D24" s="1045">
        <v>313986</v>
      </c>
      <c r="E24" s="1045">
        <v>191010</v>
      </c>
      <c r="F24" s="1045">
        <v>178821</v>
      </c>
      <c r="G24" s="1045">
        <v>12189</v>
      </c>
      <c r="H24" s="1045"/>
      <c r="I24" s="1045"/>
      <c r="J24" s="1045"/>
      <c r="K24" s="1046"/>
      <c r="M24" s="1047"/>
      <c r="N24" s="1047"/>
      <c r="O24" s="1047"/>
      <c r="P24" s="1047"/>
      <c r="Q24" s="1047"/>
    </row>
    <row r="25" spans="1:18" ht="13.5" customHeight="1">
      <c r="A25" s="1044"/>
      <c r="B25" s="1036" t="s">
        <v>770</v>
      </c>
      <c r="C25" s="1045">
        <v>1464984</v>
      </c>
      <c r="D25" s="1045">
        <v>873539</v>
      </c>
      <c r="E25" s="1045">
        <v>591445</v>
      </c>
      <c r="F25" s="1045">
        <v>193451</v>
      </c>
      <c r="G25" s="1045">
        <v>397994</v>
      </c>
      <c r="H25" s="1045"/>
      <c r="I25" s="1045"/>
      <c r="J25" s="1045"/>
      <c r="K25" s="1046"/>
      <c r="M25" s="1047"/>
      <c r="N25" s="1047"/>
      <c r="O25" s="1047"/>
      <c r="P25" s="1047"/>
      <c r="Q25" s="1047"/>
    </row>
    <row r="26" spans="1:18" ht="13.5" customHeight="1">
      <c r="A26" s="1044"/>
      <c r="B26" s="1036" t="s">
        <v>771</v>
      </c>
      <c r="C26" s="1045">
        <v>162499</v>
      </c>
      <c r="D26" s="1045">
        <v>77858</v>
      </c>
      <c r="E26" s="1045">
        <v>84641</v>
      </c>
      <c r="F26" s="1045">
        <v>18904</v>
      </c>
      <c r="G26" s="1045">
        <v>65737</v>
      </c>
      <c r="H26" s="1045"/>
      <c r="I26" s="1045"/>
      <c r="J26" s="1045"/>
      <c r="K26" s="1046"/>
      <c r="M26" s="1047"/>
      <c r="N26" s="1047"/>
      <c r="O26" s="1047"/>
      <c r="P26" s="1047"/>
      <c r="Q26" s="1047"/>
    </row>
    <row r="27" spans="1:18" ht="13.5" customHeight="1">
      <c r="A27" s="1044"/>
      <c r="B27" s="1036" t="s">
        <v>772</v>
      </c>
      <c r="C27" s="1045">
        <v>893552</v>
      </c>
      <c r="D27" s="1045">
        <v>518611</v>
      </c>
      <c r="E27" s="1045">
        <v>374941</v>
      </c>
      <c r="F27" s="1045">
        <v>84078</v>
      </c>
      <c r="G27" s="1045">
        <v>290863</v>
      </c>
      <c r="H27" s="1045"/>
      <c r="I27" s="1045"/>
      <c r="J27" s="1045"/>
      <c r="K27" s="1046"/>
      <c r="M27" s="1047"/>
      <c r="N27" s="1047"/>
      <c r="O27" s="1047"/>
      <c r="P27" s="1047"/>
      <c r="Q27" s="1047"/>
    </row>
    <row r="28" spans="1:18" ht="13.5" customHeight="1">
      <c r="A28" s="1044" t="s">
        <v>773</v>
      </c>
      <c r="B28" s="1036"/>
      <c r="C28" s="1045">
        <v>1661430</v>
      </c>
      <c r="D28" s="1045">
        <v>752644</v>
      </c>
      <c r="E28" s="1045">
        <v>908786</v>
      </c>
      <c r="F28" s="1045">
        <v>338023</v>
      </c>
      <c r="G28" s="1045">
        <v>570763</v>
      </c>
      <c r="H28" s="1045">
        <v>81393</v>
      </c>
      <c r="I28" s="1045">
        <v>489370</v>
      </c>
      <c r="J28" s="1045">
        <v>195260</v>
      </c>
      <c r="K28" s="1046">
        <v>294110</v>
      </c>
      <c r="M28" s="1047"/>
      <c r="N28" s="1047"/>
      <c r="O28" s="1047"/>
      <c r="P28" s="1047"/>
      <c r="Q28" s="1047"/>
    </row>
    <row r="29" spans="1:18" ht="13.5" customHeight="1">
      <c r="A29" s="1044"/>
      <c r="B29" s="1036" t="s">
        <v>774</v>
      </c>
      <c r="C29" s="1045">
        <v>905898</v>
      </c>
      <c r="D29" s="1045">
        <v>505844</v>
      </c>
      <c r="E29" s="1045">
        <v>400054</v>
      </c>
      <c r="F29" s="1045">
        <v>199946</v>
      </c>
      <c r="G29" s="1045">
        <v>200108</v>
      </c>
      <c r="H29" s="1045"/>
      <c r="I29" s="1045"/>
      <c r="J29" s="1045"/>
      <c r="K29" s="1046"/>
      <c r="M29" s="1047"/>
      <c r="N29" s="1047"/>
      <c r="O29" s="1047"/>
      <c r="P29" s="1047"/>
      <c r="Q29" s="1047"/>
    </row>
    <row r="30" spans="1:18" ht="13.5" customHeight="1">
      <c r="A30" s="1044"/>
      <c r="B30" s="1036" t="s">
        <v>775</v>
      </c>
      <c r="C30" s="1045">
        <v>755532</v>
      </c>
      <c r="D30" s="1045">
        <v>246800</v>
      </c>
      <c r="E30" s="1045">
        <v>508732</v>
      </c>
      <c r="F30" s="1045">
        <v>138077</v>
      </c>
      <c r="G30" s="1045">
        <v>370655</v>
      </c>
      <c r="H30" s="1045"/>
      <c r="I30" s="1045"/>
      <c r="J30" s="1045"/>
      <c r="K30" s="1046"/>
      <c r="M30" s="1047"/>
      <c r="N30" s="1047"/>
      <c r="O30" s="1047"/>
      <c r="P30" s="1047"/>
      <c r="Q30" s="1047"/>
    </row>
    <row r="31" spans="1:18" ht="13.5" customHeight="1">
      <c r="A31" s="1044" t="s">
        <v>776</v>
      </c>
      <c r="B31" s="1036"/>
      <c r="C31" s="1045">
        <v>2203576</v>
      </c>
      <c r="D31" s="1045">
        <v>1176338</v>
      </c>
      <c r="E31" s="1045">
        <v>1027238</v>
      </c>
      <c r="F31" s="1045">
        <v>102453</v>
      </c>
      <c r="G31" s="1045">
        <v>924785</v>
      </c>
      <c r="H31" s="1045">
        <v>93662</v>
      </c>
      <c r="I31" s="1045">
        <v>831123</v>
      </c>
      <c r="J31" s="1045">
        <v>823049</v>
      </c>
      <c r="K31" s="1046">
        <v>8074</v>
      </c>
      <c r="M31" s="1047"/>
      <c r="N31" s="1047"/>
      <c r="O31" s="1047"/>
      <c r="P31" s="1047"/>
      <c r="Q31" s="1047"/>
    </row>
    <row r="32" spans="1:18" ht="13.5" customHeight="1">
      <c r="A32" s="1044" t="s">
        <v>777</v>
      </c>
      <c r="B32" s="1036"/>
      <c r="C32" s="1045">
        <v>3476987</v>
      </c>
      <c r="D32" s="1045">
        <v>1416371</v>
      </c>
      <c r="E32" s="1045">
        <v>2060615</v>
      </c>
      <c r="F32" s="1045">
        <v>272137</v>
      </c>
      <c r="G32" s="1045">
        <v>1788478</v>
      </c>
      <c r="H32" s="1045">
        <v>239285</v>
      </c>
      <c r="I32" s="1045">
        <v>1549193</v>
      </c>
      <c r="J32" s="1045">
        <v>1420966</v>
      </c>
      <c r="K32" s="1046">
        <v>128227</v>
      </c>
      <c r="M32" s="1047"/>
      <c r="N32" s="1047"/>
      <c r="O32" s="1047"/>
      <c r="P32" s="1047"/>
      <c r="Q32" s="1047"/>
    </row>
    <row r="33" spans="1:17" ht="13.5" customHeight="1">
      <c r="A33" s="1044"/>
      <c r="B33" s="1036" t="s">
        <v>778</v>
      </c>
      <c r="C33" s="1045">
        <v>1253157</v>
      </c>
      <c r="D33" s="1045">
        <v>385331</v>
      </c>
      <c r="E33" s="1045">
        <v>867827</v>
      </c>
      <c r="F33" s="1045">
        <v>103124</v>
      </c>
      <c r="G33" s="1045">
        <v>764703</v>
      </c>
      <c r="H33" s="1045"/>
      <c r="I33" s="1045"/>
      <c r="J33" s="1045"/>
      <c r="K33" s="1046"/>
      <c r="M33" s="1047"/>
      <c r="N33" s="1047"/>
      <c r="O33" s="1047"/>
      <c r="P33" s="1047"/>
      <c r="Q33" s="1047"/>
    </row>
    <row r="34" spans="1:17" ht="13.5" customHeight="1">
      <c r="A34" s="1044"/>
      <c r="B34" s="1036" t="s">
        <v>779</v>
      </c>
      <c r="C34" s="1045">
        <v>2223829</v>
      </c>
      <c r="D34" s="1045">
        <v>1031041</v>
      </c>
      <c r="E34" s="1045">
        <v>1192789</v>
      </c>
      <c r="F34" s="1045">
        <v>169013</v>
      </c>
      <c r="G34" s="1045">
        <v>1023776</v>
      </c>
      <c r="H34" s="1045"/>
      <c r="I34" s="1045"/>
      <c r="J34" s="1045"/>
      <c r="K34" s="1046"/>
      <c r="M34" s="1047"/>
      <c r="N34" s="1047"/>
      <c r="O34" s="1047"/>
      <c r="P34" s="1047"/>
      <c r="Q34" s="1047"/>
    </row>
    <row r="35" spans="1:17" ht="13.5" customHeight="1">
      <c r="A35" s="1044" t="s">
        <v>780</v>
      </c>
      <c r="B35" s="1036"/>
      <c r="C35" s="1045">
        <v>1640059</v>
      </c>
      <c r="D35" s="1045">
        <v>693124</v>
      </c>
      <c r="E35" s="1045">
        <v>946935</v>
      </c>
      <c r="F35" s="1045">
        <v>329110</v>
      </c>
      <c r="G35" s="1045">
        <v>617825</v>
      </c>
      <c r="H35" s="1045">
        <v>85949</v>
      </c>
      <c r="I35" s="1045">
        <v>531875</v>
      </c>
      <c r="J35" s="1045">
        <v>750488</v>
      </c>
      <c r="K35" s="1046">
        <v>-218613</v>
      </c>
      <c r="M35" s="1047"/>
      <c r="N35" s="1047"/>
      <c r="O35" s="1047"/>
      <c r="P35" s="1047"/>
      <c r="Q35" s="1047"/>
    </row>
    <row r="36" spans="1:17" ht="13.5" customHeight="1">
      <c r="A36" s="1044" t="s">
        <v>781</v>
      </c>
      <c r="B36" s="1036"/>
      <c r="C36" s="1045">
        <v>893914</v>
      </c>
      <c r="D36" s="1045">
        <v>542129</v>
      </c>
      <c r="E36" s="1045">
        <v>351785</v>
      </c>
      <c r="F36" s="1045">
        <v>61374</v>
      </c>
      <c r="G36" s="1045">
        <v>290411</v>
      </c>
      <c r="H36" s="1045">
        <v>33584</v>
      </c>
      <c r="I36" s="1045">
        <v>256827</v>
      </c>
      <c r="J36" s="1045">
        <v>187010</v>
      </c>
      <c r="K36" s="1046">
        <v>69817</v>
      </c>
      <c r="M36" s="1047"/>
      <c r="N36" s="1047"/>
      <c r="O36" s="1047"/>
      <c r="P36" s="1047"/>
      <c r="Q36" s="1047"/>
    </row>
    <row r="37" spans="1:17" ht="13.5" customHeight="1">
      <c r="A37" s="1044" t="s">
        <v>782</v>
      </c>
      <c r="B37" s="1036"/>
      <c r="C37" s="1045">
        <v>1162340</v>
      </c>
      <c r="D37" s="1045">
        <v>605845</v>
      </c>
      <c r="E37" s="1045">
        <v>556495</v>
      </c>
      <c r="F37" s="1045">
        <v>169681</v>
      </c>
      <c r="G37" s="1045">
        <v>386814</v>
      </c>
      <c r="H37" s="1045">
        <v>50828</v>
      </c>
      <c r="I37" s="1045">
        <v>335986</v>
      </c>
      <c r="J37" s="1045">
        <v>270161</v>
      </c>
      <c r="K37" s="1046">
        <v>65825</v>
      </c>
      <c r="M37" s="1047"/>
      <c r="N37" s="1047"/>
      <c r="O37" s="1047"/>
      <c r="P37" s="1047"/>
      <c r="Q37" s="1047"/>
    </row>
    <row r="38" spans="1:17" ht="13.5" customHeight="1">
      <c r="A38" s="1044"/>
      <c r="B38" s="1036" t="s">
        <v>783</v>
      </c>
      <c r="C38" s="1045">
        <v>792349</v>
      </c>
      <c r="D38" s="1045">
        <v>434776</v>
      </c>
      <c r="E38" s="1045">
        <v>357573</v>
      </c>
      <c r="F38" s="1045">
        <v>140501</v>
      </c>
      <c r="G38" s="1045">
        <v>217072</v>
      </c>
      <c r="H38" s="1045"/>
      <c r="I38" s="1045"/>
      <c r="J38" s="1045"/>
      <c r="K38" s="1046"/>
      <c r="M38" s="1047"/>
      <c r="N38" s="1047"/>
      <c r="O38" s="1047"/>
      <c r="P38" s="1047"/>
      <c r="Q38" s="1047"/>
    </row>
    <row r="39" spans="1:17" ht="13.5" customHeight="1">
      <c r="A39" s="1044"/>
      <c r="B39" s="1036" t="s">
        <v>820</v>
      </c>
      <c r="C39" s="1045">
        <v>369991</v>
      </c>
      <c r="D39" s="1045">
        <v>171069</v>
      </c>
      <c r="E39" s="1045">
        <v>198922</v>
      </c>
      <c r="F39" s="1045">
        <v>29180</v>
      </c>
      <c r="G39" s="1045">
        <v>169742</v>
      </c>
      <c r="H39" s="1045"/>
      <c r="I39" s="1045"/>
      <c r="J39" s="1045"/>
      <c r="K39" s="1046"/>
      <c r="M39" s="1047"/>
      <c r="N39" s="1047"/>
      <c r="O39" s="1047"/>
      <c r="P39" s="1047"/>
      <c r="Q39" s="1047"/>
    </row>
    <row r="40" spans="1:17" ht="13.5" customHeight="1">
      <c r="A40" s="1044" t="s">
        <v>784</v>
      </c>
      <c r="B40" s="1036"/>
      <c r="C40" s="1045">
        <v>1079064</v>
      </c>
      <c r="D40" s="1045">
        <v>398889</v>
      </c>
      <c r="E40" s="1045">
        <v>680175</v>
      </c>
      <c r="F40" s="1045">
        <v>78493</v>
      </c>
      <c r="G40" s="1045">
        <v>601682</v>
      </c>
      <c r="H40" s="1045">
        <v>16558</v>
      </c>
      <c r="I40" s="1045">
        <v>585124</v>
      </c>
      <c r="J40" s="1045">
        <v>266169</v>
      </c>
      <c r="K40" s="1046">
        <v>318955</v>
      </c>
      <c r="M40" s="1047"/>
      <c r="N40" s="1047"/>
      <c r="O40" s="1047"/>
      <c r="P40" s="1047"/>
      <c r="Q40" s="1047"/>
    </row>
    <row r="41" spans="1:17" ht="13.5" customHeight="1">
      <c r="A41" s="1044" t="s">
        <v>785</v>
      </c>
      <c r="B41" s="1036"/>
      <c r="C41" s="1045">
        <v>3491337</v>
      </c>
      <c r="D41" s="1045">
        <v>614116</v>
      </c>
      <c r="E41" s="1045">
        <v>2877221</v>
      </c>
      <c r="F41" s="1045">
        <v>1201946</v>
      </c>
      <c r="G41" s="1045">
        <v>1675275</v>
      </c>
      <c r="H41" s="1045">
        <v>126987</v>
      </c>
      <c r="I41" s="1045">
        <v>1548288</v>
      </c>
      <c r="J41" s="1045">
        <v>179653</v>
      </c>
      <c r="K41" s="1046">
        <v>1368635</v>
      </c>
      <c r="M41" s="1047"/>
      <c r="N41" s="1047"/>
      <c r="O41" s="1047"/>
      <c r="P41" s="1047"/>
      <c r="Q41" s="1047"/>
    </row>
    <row r="42" spans="1:17" ht="13.5" customHeight="1">
      <c r="A42" s="1044"/>
      <c r="B42" s="1036" t="s">
        <v>786</v>
      </c>
      <c r="C42" s="1045">
        <v>2870292</v>
      </c>
      <c r="D42" s="1045">
        <v>443673</v>
      </c>
      <c r="E42" s="1045">
        <v>2426619</v>
      </c>
      <c r="F42" s="1045">
        <v>1064678</v>
      </c>
      <c r="G42" s="1045">
        <v>1361941</v>
      </c>
      <c r="H42" s="1045"/>
      <c r="I42" s="1045"/>
      <c r="J42" s="1045"/>
      <c r="K42" s="1046"/>
      <c r="M42" s="1047"/>
      <c r="N42" s="1047"/>
      <c r="O42" s="1047"/>
      <c r="P42" s="1047"/>
      <c r="Q42" s="1047"/>
    </row>
    <row r="43" spans="1:17" ht="13.5" customHeight="1">
      <c r="A43" s="1044"/>
      <c r="B43" s="1036" t="s">
        <v>787</v>
      </c>
      <c r="C43" s="1045">
        <v>621045</v>
      </c>
      <c r="D43" s="1045">
        <v>170443</v>
      </c>
      <c r="E43" s="1045">
        <v>450602</v>
      </c>
      <c r="F43" s="1045">
        <v>137268</v>
      </c>
      <c r="G43" s="1045">
        <v>313334</v>
      </c>
      <c r="H43" s="1045"/>
      <c r="I43" s="1045"/>
      <c r="J43" s="1045"/>
      <c r="K43" s="1046"/>
      <c r="M43" s="1047"/>
      <c r="N43" s="1047"/>
      <c r="O43" s="1047"/>
      <c r="P43" s="1047"/>
      <c r="Q43" s="1047"/>
    </row>
    <row r="44" spans="1:17" ht="13.5" customHeight="1">
      <c r="A44" s="1044" t="s">
        <v>788</v>
      </c>
      <c r="B44" s="1036"/>
      <c r="C44" s="1045">
        <v>2150632</v>
      </c>
      <c r="D44" s="1045">
        <v>623594</v>
      </c>
      <c r="E44" s="1045">
        <v>1527038</v>
      </c>
      <c r="F44" s="1045">
        <v>188380</v>
      </c>
      <c r="G44" s="1045">
        <v>1338658</v>
      </c>
      <c r="H44" s="1045">
        <v>136497</v>
      </c>
      <c r="I44" s="1045">
        <v>1202161</v>
      </c>
      <c r="J44" s="1045">
        <v>1179709</v>
      </c>
      <c r="K44" s="1046">
        <v>22452</v>
      </c>
      <c r="M44" s="1047"/>
      <c r="N44" s="1047"/>
      <c r="O44" s="1047"/>
      <c r="P44" s="1047"/>
      <c r="Q44" s="1047"/>
    </row>
    <row r="45" spans="1:17" ht="13.5" customHeight="1">
      <c r="A45" s="1044" t="s">
        <v>789</v>
      </c>
      <c r="B45" s="1036"/>
      <c r="C45" s="1045">
        <v>870649</v>
      </c>
      <c r="D45" s="1045">
        <v>209280</v>
      </c>
      <c r="E45" s="1045">
        <v>661369</v>
      </c>
      <c r="F45" s="1045">
        <v>191671</v>
      </c>
      <c r="G45" s="1045">
        <v>469698</v>
      </c>
      <c r="H45" s="1045">
        <v>516</v>
      </c>
      <c r="I45" s="1045">
        <v>469182</v>
      </c>
      <c r="J45" s="1045">
        <v>469182</v>
      </c>
      <c r="K45" s="1046">
        <v>0</v>
      </c>
      <c r="M45" s="1047"/>
      <c r="N45" s="1047"/>
      <c r="O45" s="1047"/>
      <c r="P45" s="1047"/>
      <c r="Q45" s="1047"/>
    </row>
    <row r="46" spans="1:17" ht="13.5" customHeight="1">
      <c r="A46" s="1044" t="s">
        <v>790</v>
      </c>
      <c r="B46" s="1036"/>
      <c r="C46" s="1045">
        <v>1173770</v>
      </c>
      <c r="D46" s="1045">
        <v>245559</v>
      </c>
      <c r="E46" s="1045">
        <v>928211</v>
      </c>
      <c r="F46" s="1045">
        <v>210838</v>
      </c>
      <c r="G46" s="1045">
        <v>717373</v>
      </c>
      <c r="H46" s="1045">
        <v>28000</v>
      </c>
      <c r="I46" s="1045">
        <v>689373</v>
      </c>
      <c r="J46" s="1045">
        <v>486849</v>
      </c>
      <c r="K46" s="1046">
        <v>202524</v>
      </c>
      <c r="M46" s="1047"/>
      <c r="N46" s="1047"/>
      <c r="O46" s="1047"/>
      <c r="P46" s="1047"/>
      <c r="Q46" s="1047"/>
    </row>
    <row r="47" spans="1:17" ht="13.5" customHeight="1">
      <c r="A47" s="1044" t="s">
        <v>791</v>
      </c>
      <c r="B47" s="1036"/>
      <c r="C47" s="1045">
        <v>3042956</v>
      </c>
      <c r="D47" s="1045">
        <v>1007302</v>
      </c>
      <c r="E47" s="1045">
        <v>2035654</v>
      </c>
      <c r="F47" s="1045">
        <v>222092</v>
      </c>
      <c r="G47" s="1045">
        <v>1813562</v>
      </c>
      <c r="H47" s="1045">
        <v>12359</v>
      </c>
      <c r="I47" s="1045">
        <v>1801203</v>
      </c>
      <c r="J47" s="1045">
        <v>1514380</v>
      </c>
      <c r="K47" s="1046">
        <v>286823</v>
      </c>
      <c r="M47" s="1047"/>
      <c r="N47" s="1047"/>
      <c r="O47" s="1047"/>
      <c r="P47" s="1047"/>
      <c r="Q47" s="1047"/>
    </row>
    <row r="48" spans="1:17" ht="13.5" customHeight="1">
      <c r="A48" s="1044" t="s">
        <v>792</v>
      </c>
      <c r="B48" s="1036"/>
      <c r="C48" s="1045">
        <v>1419531</v>
      </c>
      <c r="D48" s="1045">
        <v>576385</v>
      </c>
      <c r="E48" s="1045">
        <v>843146</v>
      </c>
      <c r="F48" s="1045">
        <v>160802</v>
      </c>
      <c r="G48" s="1045">
        <v>682344</v>
      </c>
      <c r="H48" s="1045">
        <v>96150</v>
      </c>
      <c r="I48" s="1045">
        <v>586194</v>
      </c>
      <c r="J48" s="1045">
        <v>557528</v>
      </c>
      <c r="K48" s="1046">
        <v>28666</v>
      </c>
      <c r="M48" s="1047"/>
      <c r="N48" s="1047"/>
      <c r="O48" s="1047"/>
      <c r="P48" s="1047"/>
      <c r="Q48" s="1047"/>
    </row>
    <row r="49" spans="1:17" ht="13.5" customHeight="1">
      <c r="A49" s="1050" t="s">
        <v>793</v>
      </c>
      <c r="B49" s="1051"/>
      <c r="C49" s="1052">
        <v>39688858</v>
      </c>
      <c r="D49" s="1053">
        <v>18138269</v>
      </c>
      <c r="E49" s="1053">
        <v>21550589</v>
      </c>
      <c r="F49" s="1053">
        <v>5472015</v>
      </c>
      <c r="G49" s="1053">
        <v>16078574</v>
      </c>
      <c r="H49" s="1053">
        <v>1665294</v>
      </c>
      <c r="I49" s="1053">
        <v>14413280</v>
      </c>
      <c r="J49" s="1053">
        <v>10858714</v>
      </c>
      <c r="K49" s="1054">
        <v>3554566</v>
      </c>
      <c r="M49" s="1047"/>
      <c r="N49" s="1047"/>
      <c r="O49" s="1047"/>
      <c r="P49" s="1047"/>
      <c r="Q49" s="1047"/>
    </row>
    <row r="50" spans="1:17" ht="13.5" customHeight="1">
      <c r="A50" s="1044" t="s">
        <v>794</v>
      </c>
      <c r="B50" s="1036"/>
      <c r="C50" s="1045">
        <v>383110</v>
      </c>
      <c r="D50" s="1045">
        <v>0</v>
      </c>
      <c r="E50" s="1045">
        <v>383110</v>
      </c>
      <c r="F50" s="1045">
        <v>0</v>
      </c>
      <c r="G50" s="1045">
        <v>383110</v>
      </c>
      <c r="H50" s="1045">
        <v>383110</v>
      </c>
      <c r="I50" s="1045">
        <v>0</v>
      </c>
      <c r="J50" s="1045">
        <v>0</v>
      </c>
      <c r="K50" s="1046">
        <v>0</v>
      </c>
      <c r="M50" s="1047"/>
      <c r="N50" s="1047"/>
      <c r="O50" s="1047"/>
      <c r="P50" s="1047"/>
      <c r="Q50" s="1047"/>
    </row>
    <row r="51" spans="1:17" ht="13.5" customHeight="1">
      <c r="A51" s="1055">
        <v>19</v>
      </c>
      <c r="B51" s="1056" t="s">
        <v>795</v>
      </c>
      <c r="C51" s="1045">
        <v>197828</v>
      </c>
      <c r="D51" s="1045">
        <v>0</v>
      </c>
      <c r="E51" s="1045">
        <v>197828</v>
      </c>
      <c r="F51" s="1045">
        <v>0</v>
      </c>
      <c r="G51" s="1045">
        <v>197828</v>
      </c>
      <c r="H51" s="1045">
        <v>197828</v>
      </c>
      <c r="I51" s="1045">
        <v>0</v>
      </c>
      <c r="J51" s="1045">
        <v>0</v>
      </c>
      <c r="K51" s="1046">
        <v>0</v>
      </c>
      <c r="M51" s="1047"/>
      <c r="N51" s="1047"/>
      <c r="O51" s="1047"/>
      <c r="P51" s="1047"/>
      <c r="Q51" s="1047"/>
    </row>
    <row r="52" spans="1:17" ht="13.5" customHeight="1">
      <c r="A52" s="1050" t="s">
        <v>796</v>
      </c>
      <c r="B52" s="1051"/>
      <c r="C52" s="1052">
        <v>39874140</v>
      </c>
      <c r="D52" s="1053">
        <v>18138269</v>
      </c>
      <c r="E52" s="1053">
        <v>21735871</v>
      </c>
      <c r="F52" s="1053">
        <v>5472015</v>
      </c>
      <c r="G52" s="1053">
        <v>16263856</v>
      </c>
      <c r="H52" s="1053">
        <v>1850576</v>
      </c>
      <c r="I52" s="1053">
        <v>14413280</v>
      </c>
      <c r="J52" s="1053">
        <v>10858714</v>
      </c>
      <c r="K52" s="1054">
        <v>3554566</v>
      </c>
      <c r="M52" s="1047"/>
      <c r="N52" s="1047"/>
      <c r="O52" s="1047"/>
      <c r="P52" s="1047"/>
      <c r="Q52" s="1047"/>
    </row>
    <row r="53" spans="1:17" ht="13.5" customHeight="1">
      <c r="A53" s="1431" t="s">
        <v>797</v>
      </c>
      <c r="B53" s="1057" t="s">
        <v>798</v>
      </c>
      <c r="C53" s="1045">
        <v>36814014</v>
      </c>
      <c r="D53" s="1045">
        <v>17378545</v>
      </c>
      <c r="E53" s="1045">
        <v>19435469</v>
      </c>
      <c r="F53" s="1045">
        <v>4962694</v>
      </c>
      <c r="G53" s="1045">
        <v>14472775</v>
      </c>
      <c r="H53" s="1045">
        <v>1648603</v>
      </c>
      <c r="I53" s="1045">
        <v>12824172</v>
      </c>
      <c r="J53" s="1045">
        <v>9269606</v>
      </c>
      <c r="K53" s="1046">
        <v>3554566</v>
      </c>
      <c r="M53" s="1047"/>
      <c r="N53" s="1047"/>
      <c r="O53" s="1047"/>
      <c r="P53" s="1047"/>
      <c r="Q53" s="1047"/>
    </row>
    <row r="54" spans="1:17" ht="13.5" customHeight="1">
      <c r="A54" s="1432"/>
      <c r="B54" s="1058" t="s">
        <v>799</v>
      </c>
      <c r="C54" s="1045">
        <v>2083773</v>
      </c>
      <c r="D54" s="1045">
        <v>577167</v>
      </c>
      <c r="E54" s="1045">
        <v>1506606</v>
      </c>
      <c r="F54" s="1045">
        <v>398361</v>
      </c>
      <c r="G54" s="1045">
        <v>1108245</v>
      </c>
      <c r="H54" s="1045">
        <v>1255</v>
      </c>
      <c r="I54" s="1045">
        <v>1106990</v>
      </c>
      <c r="J54" s="1045">
        <v>1106990</v>
      </c>
      <c r="K54" s="1046">
        <v>0</v>
      </c>
      <c r="M54" s="1047"/>
      <c r="N54" s="1047"/>
      <c r="O54" s="1047"/>
      <c r="P54" s="1047"/>
      <c r="Q54" s="1047"/>
    </row>
    <row r="55" spans="1:17" ht="13.5" customHeight="1">
      <c r="A55" s="1433"/>
      <c r="B55" s="1059" t="s">
        <v>800</v>
      </c>
      <c r="C55" s="1045">
        <v>791071</v>
      </c>
      <c r="D55" s="1045">
        <v>182557</v>
      </c>
      <c r="E55" s="1045">
        <v>608514</v>
      </c>
      <c r="F55" s="1045">
        <v>110960</v>
      </c>
      <c r="G55" s="1045">
        <v>497554</v>
      </c>
      <c r="H55" s="1045">
        <v>15436</v>
      </c>
      <c r="I55" s="1045">
        <v>482118</v>
      </c>
      <c r="J55" s="1045">
        <v>482118</v>
      </c>
      <c r="K55" s="1046">
        <v>0</v>
      </c>
    </row>
    <row r="56" spans="1:17" ht="14.25" thickBot="1">
      <c r="A56" s="1060" t="s">
        <v>801</v>
      </c>
      <c r="B56" s="1061"/>
      <c r="C56" s="1062">
        <v>39688858</v>
      </c>
      <c r="D56" s="1063">
        <v>18138269</v>
      </c>
      <c r="E56" s="1063">
        <v>21550589</v>
      </c>
      <c r="F56" s="1063">
        <v>5472015</v>
      </c>
      <c r="G56" s="1063">
        <v>16078574</v>
      </c>
      <c r="H56" s="1063">
        <v>1665294</v>
      </c>
      <c r="I56" s="1063">
        <v>14413280</v>
      </c>
      <c r="J56" s="1063">
        <v>10858714</v>
      </c>
      <c r="K56" s="1064">
        <v>3554566</v>
      </c>
    </row>
  </sheetData>
  <mergeCells count="2">
    <mergeCell ref="A4:B4"/>
    <mergeCell ref="A53:A55"/>
  </mergeCells>
  <phoneticPr fontId="3"/>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BN69"/>
  <sheetViews>
    <sheetView zoomScale="75" workbookViewId="0">
      <pane xSplit="8" ySplit="10" topLeftCell="I11" activePane="bottomRight" state="frozen"/>
      <selection pane="topRight" activeCell="I1" sqref="I1"/>
      <selection pane="bottomLeft" activeCell="A11" sqref="A11"/>
      <selection pane="bottomRight" activeCell="S18" sqref="S18"/>
    </sheetView>
  </sheetViews>
  <sheetFormatPr defaultColWidth="9" defaultRowHeight="12"/>
  <cols>
    <col min="1" max="1" width="4.125" style="2" customWidth="1"/>
    <col min="2" max="2" width="4.25" style="2" customWidth="1"/>
    <col min="3" max="3" width="4" style="2" customWidth="1"/>
    <col min="4" max="4" width="5.25" style="2" customWidth="1"/>
    <col min="5" max="5" width="6" style="2" customWidth="1"/>
    <col min="6" max="6" width="18" style="2" customWidth="1"/>
    <col min="7" max="7" width="4.25" style="7" customWidth="1"/>
    <col min="8" max="8" width="1" style="2" customWidth="1"/>
    <col min="9" max="9" width="10.375" style="2" customWidth="1"/>
    <col min="10" max="11" width="6.625" style="2" customWidth="1"/>
    <col min="12" max="12" width="8" style="2" customWidth="1"/>
    <col min="13" max="18" width="6.625" style="2" customWidth="1"/>
    <col min="19" max="19" width="10.25" style="2" customWidth="1"/>
    <col min="20" max="20" width="8.375" style="2" customWidth="1"/>
    <col min="21" max="22" width="7" style="2" customWidth="1"/>
    <col min="23" max="23" width="10.375" style="2" customWidth="1"/>
    <col min="24" max="27" width="7.875" style="2" customWidth="1"/>
    <col min="28" max="28" width="7.625" style="2" customWidth="1"/>
    <col min="29" max="29" width="9.625" style="2" customWidth="1"/>
    <col min="30" max="30" width="10.25" style="2" customWidth="1"/>
    <col min="31" max="31" width="6.625" style="2" customWidth="1"/>
    <col min="32" max="32" width="9" style="2"/>
    <col min="33" max="33" width="10.125" style="2" customWidth="1"/>
    <col min="34" max="34" width="8.75" style="2" customWidth="1"/>
    <col min="35" max="36" width="9.625" style="2" customWidth="1"/>
    <col min="37" max="37" width="10.375" style="2" customWidth="1"/>
    <col min="38" max="38" width="10.25" style="2" customWidth="1"/>
    <col min="39" max="39" width="10.375" style="2" customWidth="1"/>
    <col min="40" max="40" width="7.75" style="2" customWidth="1"/>
    <col min="41" max="41" width="9.25" style="2" customWidth="1"/>
    <col min="42" max="42" width="11.625" style="2" customWidth="1"/>
    <col min="43" max="43" width="10.375" style="2" customWidth="1"/>
    <col min="44" max="44" width="1" style="2" hidden="1" customWidth="1"/>
    <col min="45" max="45" width="7.375" style="2" hidden="1" customWidth="1"/>
    <col min="46" max="56" width="6.625" style="2" hidden="1" customWidth="1"/>
    <col min="57" max="57" width="1" style="2" hidden="1" customWidth="1"/>
    <col min="58" max="58" width="7.375" style="2" hidden="1" customWidth="1"/>
    <col min="59" max="63" width="6.625" style="2" hidden="1" customWidth="1"/>
    <col min="64" max="64" width="1" style="2" hidden="1" customWidth="1"/>
    <col min="65" max="65" width="6.625" style="2" hidden="1" customWidth="1"/>
    <col min="66" max="66" width="4.25" style="2" hidden="1" customWidth="1"/>
    <col min="67" max="16384" width="9" style="2"/>
  </cols>
  <sheetData>
    <row r="1" spans="1:66" ht="17.25">
      <c r="A1" s="263" t="s">
        <v>588</v>
      </c>
    </row>
    <row r="2" spans="1:66" ht="14.25" thickBot="1">
      <c r="A2" s="1"/>
    </row>
    <row r="3" spans="1:66" ht="20.100000000000001" customHeight="1" thickBot="1">
      <c r="A3" s="102"/>
      <c r="B3" s="103"/>
      <c r="C3" s="103"/>
      <c r="D3" s="103"/>
      <c r="E3" s="103"/>
      <c r="F3" s="103"/>
      <c r="G3" s="104"/>
      <c r="I3" s="1492" t="s">
        <v>3</v>
      </c>
      <c r="J3" s="1493"/>
      <c r="K3" s="1493"/>
      <c r="L3" s="1559"/>
      <c r="M3" s="1559"/>
      <c r="N3" s="1559"/>
      <c r="O3" s="1559"/>
      <c r="P3" s="1559"/>
      <c r="Q3" s="1559"/>
      <c r="R3" s="1559"/>
      <c r="S3" s="1559"/>
      <c r="T3" s="1559"/>
      <c r="U3" s="1559"/>
      <c r="V3" s="1559"/>
      <c r="W3" s="1559"/>
      <c r="X3" s="1559"/>
      <c r="Y3" s="1559"/>
      <c r="Z3" s="1559"/>
      <c r="AA3" s="1559"/>
      <c r="AB3" s="1559"/>
      <c r="AC3" s="1559"/>
      <c r="AD3" s="1559"/>
      <c r="AE3" s="1559"/>
      <c r="AF3" s="1559"/>
      <c r="AG3" s="1559"/>
      <c r="AH3" s="1559"/>
      <c r="AI3" s="1559"/>
      <c r="AJ3" s="1559"/>
      <c r="AK3" s="1559"/>
      <c r="AL3" s="1559"/>
      <c r="AM3" s="1559"/>
      <c r="AN3" s="1559"/>
      <c r="AO3" s="1559"/>
      <c r="AP3" s="1559"/>
      <c r="AQ3" s="1559"/>
      <c r="AR3" s="1559"/>
      <c r="AS3" s="1559"/>
      <c r="AT3" s="1559"/>
      <c r="AU3" s="1559"/>
      <c r="AV3" s="1559"/>
      <c r="AW3" s="1559"/>
      <c r="AX3" s="1559"/>
      <c r="AY3" s="1559"/>
      <c r="AZ3" s="1559"/>
      <c r="BA3" s="1559"/>
      <c r="BB3" s="1559"/>
      <c r="BC3" s="1559"/>
      <c r="BD3" s="1560"/>
      <c r="BF3" s="1568" t="s">
        <v>17</v>
      </c>
      <c r="BG3" s="1569"/>
      <c r="BH3" s="1569"/>
      <c r="BI3" s="1569"/>
      <c r="BJ3" s="1569"/>
      <c r="BK3" s="1569"/>
      <c r="BL3" s="1569"/>
      <c r="BM3" s="1570"/>
    </row>
    <row r="4" spans="1:66" ht="20.100000000000001" customHeight="1" thickBot="1">
      <c r="A4" s="105"/>
      <c r="G4" s="106"/>
      <c r="I4" s="1492" t="s">
        <v>4</v>
      </c>
      <c r="J4" s="1493"/>
      <c r="K4" s="1493"/>
      <c r="L4" s="1493"/>
      <c r="M4" s="1493"/>
      <c r="N4" s="1493"/>
      <c r="O4" s="1493"/>
      <c r="P4" s="1493"/>
      <c r="Q4" s="1493"/>
      <c r="R4" s="1493"/>
      <c r="S4" s="1493"/>
      <c r="T4" s="1493"/>
      <c r="U4" s="1493"/>
      <c r="V4" s="1493"/>
      <c r="W4" s="1493"/>
      <c r="X4" s="1493"/>
      <c r="Y4" s="1493"/>
      <c r="Z4" s="1493"/>
      <c r="AA4" s="1493"/>
      <c r="AB4" s="1493"/>
      <c r="AC4" s="1493"/>
      <c r="AD4" s="1493"/>
      <c r="AE4" s="1493"/>
      <c r="AF4" s="1493"/>
      <c r="AG4" s="1493"/>
      <c r="AH4" s="1493"/>
      <c r="AI4" s="1493"/>
      <c r="AJ4" s="1493"/>
      <c r="AK4" s="1493"/>
      <c r="AL4" s="1493"/>
      <c r="AM4" s="1493"/>
      <c r="AN4" s="1493"/>
      <c r="AO4" s="1493"/>
      <c r="AP4" s="1493"/>
      <c r="AQ4" s="1494"/>
      <c r="AR4" s="7"/>
      <c r="AS4" s="1492" t="s">
        <v>15</v>
      </c>
      <c r="AT4" s="1493"/>
      <c r="AU4" s="1493"/>
      <c r="AV4" s="1493"/>
      <c r="AW4" s="1493"/>
      <c r="AX4" s="1493"/>
      <c r="AY4" s="1493"/>
      <c r="AZ4" s="1493"/>
      <c r="BA4" s="1493"/>
      <c r="BB4" s="1493"/>
      <c r="BC4" s="1493"/>
      <c r="BD4" s="1494"/>
      <c r="BF4" s="1571" t="s">
        <v>16</v>
      </c>
      <c r="BG4" s="1572"/>
      <c r="BH4" s="1572"/>
      <c r="BI4" s="1572"/>
      <c r="BJ4" s="1572"/>
      <c r="BK4" s="1572"/>
      <c r="BL4" s="1572"/>
      <c r="BM4" s="1573"/>
    </row>
    <row r="5" spans="1:66" ht="20.100000000000001" customHeight="1" thickBot="1">
      <c r="A5" s="105"/>
      <c r="G5" s="106"/>
      <c r="H5" s="3"/>
      <c r="I5" s="1540" t="s">
        <v>41</v>
      </c>
      <c r="J5" s="1565"/>
      <c r="K5" s="1565"/>
      <c r="L5" s="1566"/>
      <c r="M5" s="1567"/>
      <c r="N5" s="1567"/>
      <c r="O5" s="1567"/>
      <c r="P5" s="1567"/>
      <c r="Q5" s="1567"/>
      <c r="R5" s="1542"/>
      <c r="S5" s="1551" t="s">
        <v>43</v>
      </c>
      <c r="T5" s="1541"/>
      <c r="U5" s="1541"/>
      <c r="V5" s="1541"/>
      <c r="W5" s="1541"/>
      <c r="X5" s="1541"/>
      <c r="Y5" s="1541"/>
      <c r="Z5" s="1541"/>
      <c r="AA5" s="1541"/>
      <c r="AB5" s="1541"/>
      <c r="AC5" s="1552"/>
      <c r="AD5" s="1471" t="s">
        <v>40</v>
      </c>
      <c r="AE5" s="1564"/>
      <c r="AF5" s="1564"/>
      <c r="AG5" s="1551" t="s">
        <v>54</v>
      </c>
      <c r="AH5" s="1541"/>
      <c r="AI5" s="1541"/>
      <c r="AJ5" s="1552"/>
      <c r="AK5" s="1541" t="s">
        <v>55</v>
      </c>
      <c r="AL5" s="1541"/>
      <c r="AM5" s="1552"/>
      <c r="AN5" s="1540" t="s">
        <v>6</v>
      </c>
      <c r="AO5" s="1541"/>
      <c r="AP5" s="1542"/>
      <c r="AQ5" s="1462" t="s">
        <v>37</v>
      </c>
      <c r="AR5" s="87"/>
      <c r="AS5" s="1561" t="s">
        <v>12</v>
      </c>
      <c r="AT5" s="1562"/>
      <c r="AU5" s="1562"/>
      <c r="AV5" s="1562"/>
      <c r="AW5" s="1562"/>
      <c r="AX5" s="1562"/>
      <c r="AY5" s="1562"/>
      <c r="AZ5" s="1562"/>
      <c r="BA5" s="1562"/>
      <c r="BB5" s="1562"/>
      <c r="BC5" s="1562"/>
      <c r="BD5" s="1563"/>
      <c r="BE5" s="27"/>
      <c r="BF5" s="1561" t="s">
        <v>13</v>
      </c>
      <c r="BG5" s="1562"/>
      <c r="BH5" s="1562"/>
      <c r="BI5" s="1562"/>
      <c r="BJ5" s="1562"/>
      <c r="BK5" s="1563"/>
      <c r="BL5" s="27"/>
      <c r="BM5" s="1574" t="s">
        <v>14</v>
      </c>
    </row>
    <row r="6" spans="1:66" ht="25.5" customHeight="1">
      <c r="A6" s="105"/>
      <c r="G6" s="106"/>
      <c r="H6" s="3"/>
      <c r="I6" s="1473" t="s">
        <v>177</v>
      </c>
      <c r="J6" s="1547"/>
      <c r="K6" s="1474"/>
      <c r="L6" s="1499" t="s">
        <v>203</v>
      </c>
      <c r="M6" s="1474"/>
      <c r="N6" s="1499" t="s">
        <v>178</v>
      </c>
      <c r="O6" s="1547"/>
      <c r="P6" s="1547"/>
      <c r="Q6" s="1547"/>
      <c r="R6" s="1548"/>
      <c r="S6" s="1473" t="s">
        <v>36</v>
      </c>
      <c r="T6" s="1547"/>
      <c r="U6" s="1547"/>
      <c r="V6" s="1474"/>
      <c r="W6" s="1499" t="s">
        <v>166</v>
      </c>
      <c r="X6" s="1547"/>
      <c r="Y6" s="1547"/>
      <c r="Z6" s="1547"/>
      <c r="AA6" s="1474"/>
      <c r="AB6" s="1585" t="s">
        <v>204</v>
      </c>
      <c r="AC6" s="1586" t="s">
        <v>35</v>
      </c>
      <c r="AD6" s="1473" t="s">
        <v>44</v>
      </c>
      <c r="AE6" s="1474"/>
      <c r="AF6" s="1460" t="s">
        <v>191</v>
      </c>
      <c r="AG6" s="1465" t="s">
        <v>31</v>
      </c>
      <c r="AH6" s="1466"/>
      <c r="AI6" s="1466"/>
      <c r="AJ6" s="1467"/>
      <c r="AK6" s="1553" t="s">
        <v>49</v>
      </c>
      <c r="AL6" s="1460" t="s">
        <v>53</v>
      </c>
      <c r="AM6" s="1554" t="s">
        <v>47</v>
      </c>
      <c r="AN6" s="1435" t="s">
        <v>26</v>
      </c>
      <c r="AO6" s="1460" t="s">
        <v>192</v>
      </c>
      <c r="AP6" s="1549" t="s">
        <v>48</v>
      </c>
      <c r="AQ6" s="1463"/>
      <c r="AR6" s="87"/>
      <c r="AS6" s="1533" t="s">
        <v>67</v>
      </c>
      <c r="AT6" s="1483"/>
      <c r="AU6" s="1484"/>
      <c r="AV6" s="1578" t="s">
        <v>22</v>
      </c>
      <c r="AW6" s="1483"/>
      <c r="AX6" s="1579"/>
      <c r="AY6" s="1551" t="s">
        <v>61</v>
      </c>
      <c r="AZ6" s="1541"/>
      <c r="BA6" s="1541"/>
      <c r="BB6" s="1541"/>
      <c r="BC6" s="1541"/>
      <c r="BD6" s="1552"/>
      <c r="BE6" s="27"/>
      <c r="BF6" s="1533" t="s">
        <v>67</v>
      </c>
      <c r="BG6" s="1483"/>
      <c r="BH6" s="1484"/>
      <c r="BI6" s="1578" t="s">
        <v>22</v>
      </c>
      <c r="BJ6" s="1483"/>
      <c r="BK6" s="1579"/>
      <c r="BL6" s="27"/>
      <c r="BM6" s="1575"/>
    </row>
    <row r="7" spans="1:66" s="5" customFormat="1" ht="36.75" customHeight="1">
      <c r="A7" s="105"/>
      <c r="B7" s="2"/>
      <c r="C7" s="2"/>
      <c r="D7" s="2"/>
      <c r="E7" s="2"/>
      <c r="F7" s="2"/>
      <c r="G7" s="106"/>
      <c r="H7" s="4"/>
      <c r="I7" s="1435" t="s">
        <v>36</v>
      </c>
      <c r="J7" s="1460" t="s">
        <v>193</v>
      </c>
      <c r="K7" s="1460" t="s">
        <v>194</v>
      </c>
      <c r="L7" s="1460" t="s">
        <v>172</v>
      </c>
      <c r="M7" s="1460" t="s">
        <v>179</v>
      </c>
      <c r="N7" s="1499" t="s">
        <v>174</v>
      </c>
      <c r="O7" s="1474"/>
      <c r="P7" s="1499" t="s">
        <v>175</v>
      </c>
      <c r="Q7" s="1474"/>
      <c r="R7" s="1549" t="s">
        <v>176</v>
      </c>
      <c r="S7" s="1435" t="s">
        <v>39</v>
      </c>
      <c r="T7" s="1582" t="s">
        <v>165</v>
      </c>
      <c r="U7" s="1584"/>
      <c r="V7" s="1460" t="s">
        <v>184</v>
      </c>
      <c r="W7" s="1460" t="s">
        <v>185</v>
      </c>
      <c r="X7" s="1582" t="s">
        <v>165</v>
      </c>
      <c r="Y7" s="1583"/>
      <c r="Z7" s="1584"/>
      <c r="AA7" s="1460" t="s">
        <v>186</v>
      </c>
      <c r="AB7" s="1585"/>
      <c r="AC7" s="1587"/>
      <c r="AD7" s="1435" t="s">
        <v>190</v>
      </c>
      <c r="AE7" s="1460" t="s">
        <v>195</v>
      </c>
      <c r="AF7" s="1461"/>
      <c r="AG7" s="1545" t="s">
        <v>33</v>
      </c>
      <c r="AH7" s="1468" t="s">
        <v>29</v>
      </c>
      <c r="AI7" s="1543" t="s">
        <v>205</v>
      </c>
      <c r="AJ7" s="1458" t="s">
        <v>30</v>
      </c>
      <c r="AK7" s="1485"/>
      <c r="AL7" s="1461"/>
      <c r="AM7" s="1555"/>
      <c r="AN7" s="1557"/>
      <c r="AO7" s="1461"/>
      <c r="AP7" s="1558"/>
      <c r="AQ7" s="1463"/>
      <c r="AR7" s="88"/>
      <c r="AS7" s="1577"/>
      <c r="AT7" s="1487"/>
      <c r="AU7" s="1457"/>
      <c r="AV7" s="1456"/>
      <c r="AW7" s="1487"/>
      <c r="AX7" s="1556"/>
      <c r="AY7" s="1435" t="s">
        <v>7</v>
      </c>
      <c r="AZ7" s="1580" t="s">
        <v>288</v>
      </c>
      <c r="BA7" s="1460" t="s">
        <v>8</v>
      </c>
      <c r="BB7" s="1460" t="s">
        <v>9</v>
      </c>
      <c r="BC7" s="1460" t="s">
        <v>10</v>
      </c>
      <c r="BD7" s="1549" t="s">
        <v>11</v>
      </c>
      <c r="BE7" s="28"/>
      <c r="BF7" s="1577"/>
      <c r="BG7" s="1487"/>
      <c r="BH7" s="1457"/>
      <c r="BI7" s="1456"/>
      <c r="BJ7" s="1487"/>
      <c r="BK7" s="1556"/>
      <c r="BL7" s="28"/>
      <c r="BM7" s="1575"/>
    </row>
    <row r="8" spans="1:66" s="5" customFormat="1" ht="63" customHeight="1">
      <c r="A8" s="105"/>
      <c r="B8" s="2"/>
      <c r="C8" s="2"/>
      <c r="D8" s="2"/>
      <c r="E8" s="2"/>
      <c r="F8" s="2"/>
      <c r="G8" s="106"/>
      <c r="H8" s="4"/>
      <c r="I8" s="1436"/>
      <c r="J8" s="1443"/>
      <c r="K8" s="1443"/>
      <c r="L8" s="1443"/>
      <c r="M8" s="1443"/>
      <c r="N8" s="16" t="s">
        <v>180</v>
      </c>
      <c r="O8" s="253" t="s">
        <v>181</v>
      </c>
      <c r="P8" s="16" t="s">
        <v>180</v>
      </c>
      <c r="Q8" s="253" t="s">
        <v>181</v>
      </c>
      <c r="R8" s="1550"/>
      <c r="S8" s="1436"/>
      <c r="T8" s="254" t="s">
        <v>164</v>
      </c>
      <c r="U8" s="254" t="s">
        <v>167</v>
      </c>
      <c r="V8" s="1443"/>
      <c r="W8" s="1443"/>
      <c r="X8" s="254" t="s">
        <v>187</v>
      </c>
      <c r="Y8" s="16" t="s">
        <v>188</v>
      </c>
      <c r="Z8" s="88" t="s">
        <v>189</v>
      </c>
      <c r="AA8" s="1443"/>
      <c r="AB8" s="1585"/>
      <c r="AC8" s="1588"/>
      <c r="AD8" s="1436"/>
      <c r="AE8" s="1443"/>
      <c r="AF8" s="1443"/>
      <c r="AG8" s="1546"/>
      <c r="AH8" s="1469"/>
      <c r="AI8" s="1544"/>
      <c r="AJ8" s="1459"/>
      <c r="AK8" s="1487"/>
      <c r="AL8" s="1443"/>
      <c r="AM8" s="1556"/>
      <c r="AN8" s="1436"/>
      <c r="AO8" s="1443"/>
      <c r="AP8" s="1550"/>
      <c r="AQ8" s="1464"/>
      <c r="AR8" s="88"/>
      <c r="AS8" s="29" t="s">
        <v>21</v>
      </c>
      <c r="AT8" s="18" t="s">
        <v>206</v>
      </c>
      <c r="AU8" s="18" t="s">
        <v>207</v>
      </c>
      <c r="AV8" s="18" t="s">
        <v>208</v>
      </c>
      <c r="AW8" s="18" t="s">
        <v>209</v>
      </c>
      <c r="AX8" s="154" t="s">
        <v>210</v>
      </c>
      <c r="AY8" s="1436"/>
      <c r="AZ8" s="1581"/>
      <c r="BA8" s="1443"/>
      <c r="BB8" s="1443"/>
      <c r="BC8" s="1443"/>
      <c r="BD8" s="1550"/>
      <c r="BE8" s="28"/>
      <c r="BF8" s="30" t="s">
        <v>21</v>
      </c>
      <c r="BG8" s="31" t="s">
        <v>206</v>
      </c>
      <c r="BH8" s="23" t="s">
        <v>207</v>
      </c>
      <c r="BI8" s="32" t="s">
        <v>208</v>
      </c>
      <c r="BJ8" s="22" t="s">
        <v>209</v>
      </c>
      <c r="BK8" s="33" t="s">
        <v>210</v>
      </c>
      <c r="BL8" s="28"/>
      <c r="BM8" s="1576"/>
    </row>
    <row r="9" spans="1:66" ht="20.100000000000001" customHeight="1" thickBot="1">
      <c r="A9" s="107"/>
      <c r="B9" s="108"/>
      <c r="C9" s="108"/>
      <c r="D9" s="108"/>
      <c r="E9" s="108"/>
      <c r="F9" s="108"/>
      <c r="G9" s="109"/>
      <c r="H9" s="3"/>
      <c r="I9" s="34" t="s">
        <v>211</v>
      </c>
      <c r="J9" s="35" t="s">
        <v>212</v>
      </c>
      <c r="K9" s="35" t="s">
        <v>213</v>
      </c>
      <c r="L9" s="36" t="s">
        <v>214</v>
      </c>
      <c r="M9" s="38" t="s">
        <v>215</v>
      </c>
      <c r="N9" s="38" t="s">
        <v>216</v>
      </c>
      <c r="O9" s="38" t="s">
        <v>217</v>
      </c>
      <c r="P9" s="38" t="s">
        <v>218</v>
      </c>
      <c r="Q9" s="38" t="s">
        <v>219</v>
      </c>
      <c r="R9" s="20" t="s">
        <v>220</v>
      </c>
      <c r="S9" s="34" t="s">
        <v>221</v>
      </c>
      <c r="T9" s="36" t="s">
        <v>222</v>
      </c>
      <c r="U9" s="36" t="s">
        <v>223</v>
      </c>
      <c r="V9" s="36" t="s">
        <v>224</v>
      </c>
      <c r="W9" s="36" t="s">
        <v>225</v>
      </c>
      <c r="X9" s="36" t="s">
        <v>226</v>
      </c>
      <c r="Y9" s="38" t="s">
        <v>227</v>
      </c>
      <c r="Z9" s="38" t="s">
        <v>228</v>
      </c>
      <c r="AA9" s="38" t="s">
        <v>229</v>
      </c>
      <c r="AB9" s="36" t="s">
        <v>230</v>
      </c>
      <c r="AC9" s="155" t="s">
        <v>231</v>
      </c>
      <c r="AD9" s="34" t="s">
        <v>232</v>
      </c>
      <c r="AE9" s="35" t="s">
        <v>233</v>
      </c>
      <c r="AF9" s="36" t="s">
        <v>234</v>
      </c>
      <c r="AG9" s="34">
        <v>4</v>
      </c>
      <c r="AH9" s="35">
        <v>5</v>
      </c>
      <c r="AI9" s="35">
        <v>6</v>
      </c>
      <c r="AJ9" s="155">
        <v>7</v>
      </c>
      <c r="AK9" s="35">
        <v>8</v>
      </c>
      <c r="AL9" s="36">
        <v>9</v>
      </c>
      <c r="AM9" s="20">
        <v>10</v>
      </c>
      <c r="AN9" s="34">
        <v>11</v>
      </c>
      <c r="AO9" s="37">
        <v>12</v>
      </c>
      <c r="AP9" s="20">
        <v>13</v>
      </c>
      <c r="AQ9" s="255">
        <v>14</v>
      </c>
      <c r="AR9" s="87"/>
      <c r="AS9" s="34" t="s">
        <v>235</v>
      </c>
      <c r="AT9" s="35" t="s">
        <v>236</v>
      </c>
      <c r="AU9" s="35" t="s">
        <v>237</v>
      </c>
      <c r="AV9" s="35" t="s">
        <v>238</v>
      </c>
      <c r="AW9" s="35" t="s">
        <v>239</v>
      </c>
      <c r="AX9" s="155" t="s">
        <v>240</v>
      </c>
      <c r="AY9" s="35">
        <v>16</v>
      </c>
      <c r="AZ9" s="225"/>
      <c r="BA9" s="36">
        <v>17</v>
      </c>
      <c r="BB9" s="36">
        <v>18</v>
      </c>
      <c r="BC9" s="36">
        <v>19</v>
      </c>
      <c r="BD9" s="20">
        <v>20</v>
      </c>
      <c r="BE9" s="27"/>
      <c r="BF9" s="34" t="s">
        <v>241</v>
      </c>
      <c r="BG9" s="37" t="s">
        <v>242</v>
      </c>
      <c r="BH9" s="36" t="s">
        <v>243</v>
      </c>
      <c r="BI9" s="38" t="s">
        <v>244</v>
      </c>
      <c r="BJ9" s="36" t="s">
        <v>245</v>
      </c>
      <c r="BK9" s="20" t="s">
        <v>246</v>
      </c>
      <c r="BL9" s="27"/>
      <c r="BM9" s="39">
        <v>23</v>
      </c>
    </row>
    <row r="10" spans="1:66" ht="6" customHeight="1" thickBot="1">
      <c r="C10" s="3"/>
      <c r="D10" s="3"/>
      <c r="E10" s="3"/>
      <c r="F10" s="3"/>
      <c r="G10" s="8"/>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226"/>
      <c r="BA10" s="3"/>
      <c r="BB10" s="3"/>
      <c r="BC10" s="3"/>
      <c r="BD10" s="3"/>
      <c r="BE10" s="3"/>
      <c r="BF10" s="3"/>
      <c r="BG10" s="3"/>
      <c r="BH10" s="3"/>
      <c r="BI10" s="3"/>
      <c r="BJ10" s="3"/>
      <c r="BK10" s="3"/>
      <c r="BL10" s="3"/>
      <c r="BM10" s="3"/>
    </row>
    <row r="11" spans="1:66" ht="24.75" customHeight="1">
      <c r="A11" s="1495" t="s">
        <v>3</v>
      </c>
      <c r="B11" s="1524" t="s">
        <v>18</v>
      </c>
      <c r="C11" s="1518" t="s">
        <v>56</v>
      </c>
      <c r="D11" s="1595" t="s">
        <v>38</v>
      </c>
      <c r="E11" s="1449" t="s">
        <v>203</v>
      </c>
      <c r="F11" s="1446"/>
      <c r="G11" s="15" t="s">
        <v>247</v>
      </c>
      <c r="H11" s="3"/>
      <c r="I11" s="40"/>
      <c r="J11" s="43"/>
      <c r="K11" s="43"/>
      <c r="L11" s="41"/>
      <c r="M11" s="45"/>
      <c r="N11" s="45"/>
      <c r="O11" s="45"/>
      <c r="P11" s="45"/>
      <c r="Q11" s="45"/>
      <c r="R11" s="42"/>
      <c r="S11" s="40">
        <f>15835961-SUM(S12:S20)-SUM(T11:V20)</f>
        <v>15537660.300000001</v>
      </c>
      <c r="T11" s="130">
        <v>91462.2</v>
      </c>
      <c r="U11" s="130">
        <v>21747.7</v>
      </c>
      <c r="V11" s="128">
        <v>12487.8</v>
      </c>
      <c r="W11" s="41">
        <f>455124-SUM(W12:W20)-SUM(X11:AA20)</f>
        <v>367540</v>
      </c>
      <c r="X11" s="212" t="s">
        <v>248</v>
      </c>
      <c r="Y11" s="45">
        <v>17891</v>
      </c>
      <c r="Z11" s="45">
        <v>43753</v>
      </c>
      <c r="AA11" s="213" t="s">
        <v>249</v>
      </c>
      <c r="AB11" s="41">
        <f>168977-SUM(AB12:AB20)</f>
        <v>166739</v>
      </c>
      <c r="AC11" s="85">
        <v>721777</v>
      </c>
      <c r="AD11" s="132">
        <f>10672081-SUM(AD12:AD20)</f>
        <v>10624288</v>
      </c>
      <c r="AE11" s="212" t="s">
        <v>248</v>
      </c>
      <c r="AF11" s="41">
        <f>3272143-SUM(AF12:AF20)</f>
        <v>3216885</v>
      </c>
      <c r="AG11" s="40"/>
      <c r="AH11" s="43"/>
      <c r="AI11" s="43"/>
      <c r="AJ11" s="85"/>
      <c r="AK11" s="43"/>
      <c r="AL11" s="41"/>
      <c r="AM11" s="42"/>
      <c r="AN11" s="40"/>
      <c r="AO11" s="44">
        <f>4733377-SUM(AO12:AO20)</f>
        <v>4733377</v>
      </c>
      <c r="AP11" s="42"/>
      <c r="AQ11" s="85">
        <f>14164035-SUM(AQ12:AQ20)</f>
        <v>14163987</v>
      </c>
      <c r="AR11" s="6"/>
      <c r="AS11" s="40"/>
      <c r="AT11" s="43"/>
      <c r="AU11" s="43"/>
      <c r="AV11" s="43"/>
      <c r="AW11" s="43"/>
      <c r="AX11" s="85"/>
      <c r="AY11" s="43"/>
      <c r="AZ11" s="227"/>
      <c r="BA11" s="41"/>
      <c r="BB11" s="41"/>
      <c r="BC11" s="41"/>
      <c r="BD11" s="42"/>
      <c r="BE11" s="6"/>
      <c r="BF11" s="40"/>
      <c r="BG11" s="44"/>
      <c r="BH11" s="41"/>
      <c r="BI11" s="45"/>
      <c r="BJ11" s="41"/>
      <c r="BK11" s="42"/>
      <c r="BL11" s="6"/>
      <c r="BM11" s="46"/>
      <c r="BN11" s="6"/>
    </row>
    <row r="12" spans="1:66" ht="24.75" customHeight="1">
      <c r="A12" s="1496"/>
      <c r="B12" s="1525"/>
      <c r="C12" s="1519"/>
      <c r="D12" s="1596"/>
      <c r="E12" s="1530" t="s">
        <v>166</v>
      </c>
      <c r="F12" s="1439"/>
      <c r="G12" s="17" t="s">
        <v>250</v>
      </c>
      <c r="H12" s="3"/>
      <c r="I12" s="66"/>
      <c r="J12" s="69"/>
      <c r="K12" s="69"/>
      <c r="L12" s="63"/>
      <c r="M12" s="68"/>
      <c r="N12" s="68"/>
      <c r="O12" s="68"/>
      <c r="P12" s="68"/>
      <c r="Q12" s="68"/>
      <c r="R12" s="64"/>
      <c r="S12" s="66"/>
      <c r="T12" s="63"/>
      <c r="U12" s="63"/>
      <c r="V12" s="206"/>
      <c r="W12" s="63"/>
      <c r="X12" s="63"/>
      <c r="Y12" s="68">
        <v>952</v>
      </c>
      <c r="Z12" s="68">
        <v>936</v>
      </c>
      <c r="AA12" s="206"/>
      <c r="AB12" s="63"/>
      <c r="AC12" s="145"/>
      <c r="AD12" s="137"/>
      <c r="AE12" s="151"/>
      <c r="AF12" s="63"/>
      <c r="AG12" s="66"/>
      <c r="AH12" s="69"/>
      <c r="AI12" s="69"/>
      <c r="AJ12" s="145"/>
      <c r="AK12" s="69"/>
      <c r="AL12" s="63"/>
      <c r="AM12" s="64"/>
      <c r="AN12" s="66"/>
      <c r="AO12" s="67"/>
      <c r="AP12" s="64"/>
      <c r="AQ12" s="145"/>
      <c r="AR12" s="6"/>
      <c r="AS12" s="66"/>
      <c r="AT12" s="69"/>
      <c r="AU12" s="69"/>
      <c r="AV12" s="69"/>
      <c r="AW12" s="69"/>
      <c r="AX12" s="145"/>
      <c r="AY12" s="69"/>
      <c r="AZ12" s="228"/>
      <c r="BA12" s="63"/>
      <c r="BB12" s="63"/>
      <c r="BC12" s="63"/>
      <c r="BD12" s="64"/>
      <c r="BE12" s="6"/>
      <c r="BF12" s="66"/>
      <c r="BG12" s="67"/>
      <c r="BH12" s="63"/>
      <c r="BI12" s="68"/>
      <c r="BJ12" s="63"/>
      <c r="BK12" s="64"/>
      <c r="BL12" s="6"/>
      <c r="BM12" s="65"/>
      <c r="BN12" s="6"/>
    </row>
    <row r="13" spans="1:66" ht="24.75" customHeight="1">
      <c r="A13" s="1496"/>
      <c r="B13" s="1525"/>
      <c r="C13" s="1519"/>
      <c r="D13" s="1597"/>
      <c r="E13" s="1530" t="s">
        <v>171</v>
      </c>
      <c r="F13" s="1439"/>
      <c r="G13" s="17" t="s">
        <v>251</v>
      </c>
      <c r="H13" s="3"/>
      <c r="I13" s="66"/>
      <c r="J13" s="69"/>
      <c r="K13" s="69"/>
      <c r="L13" s="63"/>
      <c r="M13" s="68"/>
      <c r="N13" s="68"/>
      <c r="O13" s="68"/>
      <c r="P13" s="68"/>
      <c r="Q13" s="68"/>
      <c r="R13" s="64"/>
      <c r="S13" s="66"/>
      <c r="T13" s="63"/>
      <c r="U13" s="63"/>
      <c r="V13" s="206"/>
      <c r="W13" s="63"/>
      <c r="X13" s="63"/>
      <c r="Y13" s="68"/>
      <c r="Z13" s="68"/>
      <c r="AA13" s="206"/>
      <c r="AB13" s="63"/>
      <c r="AC13" s="145"/>
      <c r="AD13" s="137"/>
      <c r="AE13" s="151"/>
      <c r="AF13" s="214"/>
      <c r="AG13" s="66"/>
      <c r="AH13" s="69"/>
      <c r="AI13" s="69"/>
      <c r="AJ13" s="145"/>
      <c r="AK13" s="69"/>
      <c r="AL13" s="63"/>
      <c r="AM13" s="64"/>
      <c r="AN13" s="66"/>
      <c r="AO13" s="67"/>
      <c r="AP13" s="64"/>
      <c r="AQ13" s="145"/>
      <c r="AR13" s="6"/>
      <c r="AS13" s="66"/>
      <c r="AT13" s="69"/>
      <c r="AU13" s="69"/>
      <c r="AV13" s="69"/>
      <c r="AW13" s="69"/>
      <c r="AX13" s="145"/>
      <c r="AY13" s="69"/>
      <c r="AZ13" s="228"/>
      <c r="BA13" s="63"/>
      <c r="BB13" s="63"/>
      <c r="BC13" s="63"/>
      <c r="BD13" s="64"/>
      <c r="BE13" s="6"/>
      <c r="BF13" s="66"/>
      <c r="BG13" s="67"/>
      <c r="BH13" s="63"/>
      <c r="BI13" s="68"/>
      <c r="BJ13" s="63"/>
      <c r="BK13" s="64"/>
      <c r="BL13" s="6"/>
      <c r="BM13" s="65"/>
      <c r="BN13" s="6"/>
    </row>
    <row r="14" spans="1:66" ht="27" customHeight="1">
      <c r="A14" s="1497"/>
      <c r="B14" s="1526"/>
      <c r="C14" s="1520"/>
      <c r="D14" s="1500" t="s">
        <v>36</v>
      </c>
      <c r="E14" s="1438" t="s">
        <v>172</v>
      </c>
      <c r="F14" s="1439"/>
      <c r="G14" s="19" t="s">
        <v>252</v>
      </c>
      <c r="H14" s="3"/>
      <c r="I14" s="47"/>
      <c r="J14" s="50"/>
      <c r="K14" s="50"/>
      <c r="L14" s="48"/>
      <c r="M14" s="52"/>
      <c r="N14" s="52"/>
      <c r="O14" s="52"/>
      <c r="P14" s="52"/>
      <c r="Q14" s="52"/>
      <c r="R14" s="49"/>
      <c r="S14" s="70">
        <v>88152</v>
      </c>
      <c r="T14" s="48"/>
      <c r="U14" s="48"/>
      <c r="V14" s="48"/>
      <c r="W14" s="146"/>
      <c r="X14" s="48"/>
      <c r="Y14" s="52"/>
      <c r="Z14" s="52"/>
      <c r="AA14" s="52"/>
      <c r="AB14" s="146"/>
      <c r="AC14" s="89"/>
      <c r="AD14" s="133"/>
      <c r="AE14" s="48"/>
      <c r="AG14" s="47"/>
      <c r="AH14" s="50"/>
      <c r="AI14" s="50"/>
      <c r="AJ14" s="89"/>
      <c r="AK14" s="50"/>
      <c r="AL14" s="48"/>
      <c r="AM14" s="49"/>
      <c r="AN14" s="47"/>
      <c r="AO14" s="51"/>
      <c r="AP14" s="49"/>
      <c r="AQ14" s="89">
        <v>0</v>
      </c>
      <c r="AR14" s="6"/>
      <c r="AS14" s="47"/>
      <c r="AT14" s="50"/>
      <c r="AU14" s="50"/>
      <c r="AV14" s="50"/>
      <c r="AW14" s="50"/>
      <c r="AX14" s="89"/>
      <c r="AY14" s="50"/>
      <c r="AZ14" s="229"/>
      <c r="BA14" s="48"/>
      <c r="BB14" s="48"/>
      <c r="BC14" s="48"/>
      <c r="BD14" s="49"/>
      <c r="BE14" s="6"/>
      <c r="BF14" s="47"/>
      <c r="BG14" s="51"/>
      <c r="BH14" s="48"/>
      <c r="BI14" s="52"/>
      <c r="BJ14" s="48"/>
      <c r="BK14" s="49"/>
      <c r="BL14" s="6"/>
      <c r="BM14" s="53"/>
      <c r="BN14" s="6"/>
    </row>
    <row r="15" spans="1:66" ht="27" customHeight="1">
      <c r="A15" s="1497"/>
      <c r="B15" s="1526"/>
      <c r="C15" s="1520"/>
      <c r="D15" s="1501"/>
      <c r="E15" s="1438" t="s">
        <v>173</v>
      </c>
      <c r="F15" s="1439"/>
      <c r="G15" s="257" t="s">
        <v>253</v>
      </c>
      <c r="H15" s="3"/>
      <c r="I15" s="78"/>
      <c r="J15" s="81"/>
      <c r="K15" s="81"/>
      <c r="L15" s="79"/>
      <c r="M15" s="83"/>
      <c r="N15" s="83"/>
      <c r="O15" s="83"/>
      <c r="P15" s="83"/>
      <c r="Q15" s="83"/>
      <c r="R15" s="80"/>
      <c r="S15" s="122">
        <v>50439</v>
      </c>
      <c r="T15" s="79"/>
      <c r="U15" s="79"/>
      <c r="V15" s="79"/>
      <c r="W15" s="208">
        <v>19840</v>
      </c>
      <c r="X15" s="79"/>
      <c r="Y15" s="83"/>
      <c r="Z15" s="83"/>
      <c r="AA15" s="83"/>
      <c r="AB15" s="208">
        <v>1179</v>
      </c>
      <c r="AC15" s="90"/>
      <c r="AD15" s="134">
        <v>6416</v>
      </c>
      <c r="AE15" s="79"/>
      <c r="AF15" s="79"/>
      <c r="AG15" s="78"/>
      <c r="AH15" s="81"/>
      <c r="AI15" s="81"/>
      <c r="AJ15" s="90"/>
      <c r="AK15" s="81"/>
      <c r="AL15" s="79"/>
      <c r="AM15" s="80"/>
      <c r="AN15" s="78"/>
      <c r="AO15" s="82"/>
      <c r="AP15" s="80"/>
      <c r="AQ15" s="90">
        <v>9</v>
      </c>
      <c r="AR15" s="6"/>
      <c r="AS15" s="78"/>
      <c r="AT15" s="81"/>
      <c r="AU15" s="81"/>
      <c r="AV15" s="81"/>
      <c r="AW15" s="81"/>
      <c r="AX15" s="90"/>
      <c r="AY15" s="81"/>
      <c r="AZ15" s="230"/>
      <c r="BA15" s="79"/>
      <c r="BB15" s="79"/>
      <c r="BC15" s="79"/>
      <c r="BD15" s="80"/>
      <c r="BE15" s="6"/>
      <c r="BF15" s="78"/>
      <c r="BG15" s="82"/>
      <c r="BH15" s="79"/>
      <c r="BI15" s="83"/>
      <c r="BJ15" s="79"/>
      <c r="BK15" s="80"/>
      <c r="BL15" s="6"/>
      <c r="BM15" s="84"/>
      <c r="BN15" s="6"/>
    </row>
    <row r="16" spans="1:66" ht="27" customHeight="1">
      <c r="A16" s="1497"/>
      <c r="B16" s="1526"/>
      <c r="C16" s="1520"/>
      <c r="D16" s="1502" t="s">
        <v>166</v>
      </c>
      <c r="E16" s="1460" t="s">
        <v>174</v>
      </c>
      <c r="F16" s="258" t="s">
        <v>180</v>
      </c>
      <c r="G16" s="257" t="s">
        <v>216</v>
      </c>
      <c r="H16" s="3"/>
      <c r="I16" s="78"/>
      <c r="J16" s="81"/>
      <c r="K16" s="81"/>
      <c r="L16" s="79"/>
      <c r="M16" s="83"/>
      <c r="N16" s="83"/>
      <c r="O16" s="83"/>
      <c r="P16" s="83"/>
      <c r="Q16" s="83"/>
      <c r="R16" s="80"/>
      <c r="S16" s="122">
        <v>5724</v>
      </c>
      <c r="T16" s="79"/>
      <c r="U16" s="79"/>
      <c r="V16" s="79"/>
      <c r="W16" s="215"/>
      <c r="X16" s="79"/>
      <c r="Y16" s="83"/>
      <c r="Z16" s="83"/>
      <c r="AA16" s="83"/>
      <c r="AB16" s="208"/>
      <c r="AC16" s="90"/>
      <c r="AD16" s="134">
        <v>1703</v>
      </c>
      <c r="AE16" s="79"/>
      <c r="AF16" s="79"/>
      <c r="AG16" s="78"/>
      <c r="AH16" s="81"/>
      <c r="AI16" s="81"/>
      <c r="AJ16" s="90"/>
      <c r="AK16" s="81"/>
      <c r="AL16" s="79"/>
      <c r="AM16" s="80"/>
      <c r="AN16" s="78"/>
      <c r="AO16" s="82"/>
      <c r="AP16" s="80"/>
      <c r="AQ16" s="90"/>
      <c r="AR16" s="6"/>
      <c r="AS16" s="78"/>
      <c r="AT16" s="81"/>
      <c r="AU16" s="81"/>
      <c r="AV16" s="81"/>
      <c r="AW16" s="81"/>
      <c r="AX16" s="90"/>
      <c r="AY16" s="81"/>
      <c r="AZ16" s="230"/>
      <c r="BA16" s="79"/>
      <c r="BB16" s="79"/>
      <c r="BC16" s="79"/>
      <c r="BD16" s="80"/>
      <c r="BE16" s="6"/>
      <c r="BF16" s="78"/>
      <c r="BG16" s="82"/>
      <c r="BH16" s="79"/>
      <c r="BI16" s="83"/>
      <c r="BJ16" s="79"/>
      <c r="BK16" s="80"/>
      <c r="BL16" s="6"/>
      <c r="BM16" s="84"/>
      <c r="BN16" s="6"/>
    </row>
    <row r="17" spans="1:66" ht="27" customHeight="1">
      <c r="A17" s="1497"/>
      <c r="B17" s="1526"/>
      <c r="C17" s="1520"/>
      <c r="D17" s="1503"/>
      <c r="E17" s="1443"/>
      <c r="F17" s="259" t="s">
        <v>181</v>
      </c>
      <c r="G17" s="257" t="s">
        <v>199</v>
      </c>
      <c r="H17" s="3"/>
      <c r="I17" s="78"/>
      <c r="J17" s="81"/>
      <c r="K17" s="81"/>
      <c r="L17" s="79"/>
      <c r="M17" s="83"/>
      <c r="N17" s="83"/>
      <c r="O17" s="83"/>
      <c r="P17" s="83"/>
      <c r="Q17" s="83"/>
      <c r="R17" s="80"/>
      <c r="S17" s="216"/>
      <c r="T17" s="79"/>
      <c r="U17" s="79"/>
      <c r="V17" s="79"/>
      <c r="W17" s="208">
        <v>513</v>
      </c>
      <c r="X17" s="79"/>
      <c r="Y17" s="83"/>
      <c r="Z17" s="83"/>
      <c r="AA17" s="83"/>
      <c r="AB17" s="208">
        <v>50</v>
      </c>
      <c r="AC17" s="90"/>
      <c r="AD17" s="134"/>
      <c r="AE17" s="79"/>
      <c r="AF17" s="79">
        <v>65398</v>
      </c>
      <c r="AG17" s="78"/>
      <c r="AH17" s="81"/>
      <c r="AI17" s="81"/>
      <c r="AJ17" s="90"/>
      <c r="AK17" s="81"/>
      <c r="AL17" s="79"/>
      <c r="AM17" s="80"/>
      <c r="AN17" s="78"/>
      <c r="AO17" s="82"/>
      <c r="AP17" s="80"/>
      <c r="AQ17" s="90"/>
      <c r="AR17" s="6"/>
      <c r="AS17" s="78"/>
      <c r="AT17" s="81"/>
      <c r="AU17" s="81"/>
      <c r="AV17" s="81"/>
      <c r="AW17" s="81"/>
      <c r="AX17" s="90"/>
      <c r="AY17" s="81"/>
      <c r="AZ17" s="230"/>
      <c r="BA17" s="79"/>
      <c r="BB17" s="79"/>
      <c r="BC17" s="79"/>
      <c r="BD17" s="80"/>
      <c r="BE17" s="6"/>
      <c r="BF17" s="78"/>
      <c r="BG17" s="82"/>
      <c r="BH17" s="79"/>
      <c r="BI17" s="83"/>
      <c r="BJ17" s="79"/>
      <c r="BK17" s="80"/>
      <c r="BL17" s="6"/>
      <c r="BM17" s="84"/>
      <c r="BN17" s="6"/>
    </row>
    <row r="18" spans="1:66" ht="27" customHeight="1">
      <c r="A18" s="1497"/>
      <c r="B18" s="1526"/>
      <c r="C18" s="1520"/>
      <c r="D18" s="1503"/>
      <c r="E18" s="1460" t="s">
        <v>175</v>
      </c>
      <c r="F18" s="259" t="s">
        <v>180</v>
      </c>
      <c r="G18" s="257" t="s">
        <v>218</v>
      </c>
      <c r="H18" s="3"/>
      <c r="I18" s="78"/>
      <c r="J18" s="81"/>
      <c r="K18" s="81"/>
      <c r="L18" s="79"/>
      <c r="M18" s="83"/>
      <c r="N18" s="83"/>
      <c r="O18" s="83"/>
      <c r="P18" s="83"/>
      <c r="Q18" s="83"/>
      <c r="R18" s="80"/>
      <c r="S18" s="122">
        <v>27884</v>
      </c>
      <c r="T18" s="79"/>
      <c r="U18" s="79">
        <v>404</v>
      </c>
      <c r="V18" s="79"/>
      <c r="W18" s="215"/>
      <c r="X18" s="79"/>
      <c r="Y18" s="83"/>
      <c r="Z18" s="83"/>
      <c r="AA18" s="83"/>
      <c r="AB18" s="208"/>
      <c r="AC18" s="90"/>
      <c r="AD18" s="134">
        <v>39674</v>
      </c>
      <c r="AE18" s="79"/>
      <c r="AF18" s="79"/>
      <c r="AG18" s="78"/>
      <c r="AH18" s="81"/>
      <c r="AI18" s="81"/>
      <c r="AJ18" s="90"/>
      <c r="AK18" s="81"/>
      <c r="AL18" s="79"/>
      <c r="AM18" s="80"/>
      <c r="AN18" s="78"/>
      <c r="AO18" s="82"/>
      <c r="AP18" s="80"/>
      <c r="AQ18" s="90">
        <v>39</v>
      </c>
      <c r="AR18" s="6"/>
      <c r="AS18" s="78"/>
      <c r="AT18" s="81"/>
      <c r="AU18" s="81"/>
      <c r="AV18" s="81"/>
      <c r="AW18" s="81"/>
      <c r="AX18" s="90"/>
      <c r="AY18" s="81"/>
      <c r="AZ18" s="230"/>
      <c r="BA18" s="79"/>
      <c r="BB18" s="79"/>
      <c r="BC18" s="79"/>
      <c r="BD18" s="80"/>
      <c r="BE18" s="6"/>
      <c r="BF18" s="78"/>
      <c r="BG18" s="82"/>
      <c r="BH18" s="79"/>
      <c r="BI18" s="83"/>
      <c r="BJ18" s="79"/>
      <c r="BK18" s="80"/>
      <c r="BL18" s="6"/>
      <c r="BM18" s="84"/>
      <c r="BN18" s="6"/>
    </row>
    <row r="19" spans="1:66" ht="27" customHeight="1">
      <c r="A19" s="1497"/>
      <c r="B19" s="1526"/>
      <c r="C19" s="1520"/>
      <c r="D19" s="1503"/>
      <c r="E19" s="1443"/>
      <c r="F19" s="256" t="s">
        <v>181</v>
      </c>
      <c r="G19" s="257" t="s">
        <v>200</v>
      </c>
      <c r="H19" s="3"/>
      <c r="I19" s="78"/>
      <c r="J19" s="81"/>
      <c r="K19" s="81"/>
      <c r="L19" s="79"/>
      <c r="M19" s="83"/>
      <c r="N19" s="83"/>
      <c r="O19" s="83"/>
      <c r="P19" s="83"/>
      <c r="Q19" s="83"/>
      <c r="R19" s="80"/>
      <c r="S19" s="216"/>
      <c r="T19" s="79"/>
      <c r="U19" s="79"/>
      <c r="V19" s="79"/>
      <c r="W19" s="208">
        <v>3423</v>
      </c>
      <c r="X19" s="215" t="s">
        <v>58</v>
      </c>
      <c r="Y19" s="83">
        <v>269</v>
      </c>
      <c r="Z19" s="83">
        <v>7</v>
      </c>
      <c r="AA19" s="83"/>
      <c r="AB19" s="208">
        <v>1009</v>
      </c>
      <c r="AC19" s="90"/>
      <c r="AD19" s="134"/>
      <c r="AE19" s="48"/>
      <c r="AF19" s="79">
        <v>-10140</v>
      </c>
      <c r="AG19" s="78"/>
      <c r="AH19" s="81"/>
      <c r="AI19" s="81"/>
      <c r="AJ19" s="90"/>
      <c r="AK19" s="81"/>
      <c r="AL19" s="79"/>
      <c r="AM19" s="80"/>
      <c r="AN19" s="78"/>
      <c r="AO19" s="82"/>
      <c r="AP19" s="80"/>
      <c r="AQ19" s="90"/>
      <c r="AR19" s="6"/>
      <c r="AS19" s="78"/>
      <c r="AT19" s="81"/>
      <c r="AU19" s="81"/>
      <c r="AV19" s="81"/>
      <c r="AW19" s="81"/>
      <c r="AX19" s="90"/>
      <c r="AY19" s="81"/>
      <c r="AZ19" s="230"/>
      <c r="BA19" s="79"/>
      <c r="BB19" s="79"/>
      <c r="BC19" s="79"/>
      <c r="BD19" s="80"/>
      <c r="BE19" s="6"/>
      <c r="BF19" s="78"/>
      <c r="BG19" s="82"/>
      <c r="BH19" s="79"/>
      <c r="BI19" s="83"/>
      <c r="BJ19" s="79"/>
      <c r="BK19" s="80"/>
      <c r="BL19" s="6"/>
      <c r="BM19" s="84"/>
      <c r="BN19" s="6"/>
    </row>
    <row r="20" spans="1:66" ht="24.75" customHeight="1" thickBot="1">
      <c r="A20" s="1497"/>
      <c r="B20" s="1526"/>
      <c r="C20" s="1521"/>
      <c r="D20" s="1504"/>
      <c r="E20" s="1440" t="s">
        <v>176</v>
      </c>
      <c r="F20" s="1441"/>
      <c r="G20" s="20" t="s">
        <v>220</v>
      </c>
      <c r="H20" s="3"/>
      <c r="I20" s="54"/>
      <c r="J20" s="57"/>
      <c r="K20" s="57"/>
      <c r="L20" s="55"/>
      <c r="M20" s="59"/>
      <c r="N20" s="59"/>
      <c r="O20" s="59"/>
      <c r="P20" s="59"/>
      <c r="Q20" s="59"/>
      <c r="R20" s="56"/>
      <c r="S20" s="217"/>
      <c r="T20" s="55"/>
      <c r="U20" s="55"/>
      <c r="V20" s="55"/>
      <c r="W20" s="218"/>
      <c r="X20" s="55"/>
      <c r="Y20" s="59"/>
      <c r="Z20" s="59"/>
      <c r="AA20" s="59"/>
      <c r="AB20" s="218"/>
      <c r="AC20" s="91"/>
      <c r="AD20" s="219"/>
      <c r="AE20" s="55"/>
      <c r="AF20" s="55"/>
      <c r="AG20" s="54"/>
      <c r="AH20" s="57"/>
      <c r="AI20" s="57"/>
      <c r="AJ20" s="91"/>
      <c r="AK20" s="57"/>
      <c r="AL20" s="55"/>
      <c r="AM20" s="56"/>
      <c r="AN20" s="54"/>
      <c r="AO20" s="58"/>
      <c r="AP20" s="56"/>
      <c r="AQ20" s="91"/>
      <c r="AR20" s="6"/>
      <c r="AS20" s="54"/>
      <c r="AT20" s="57"/>
      <c r="AU20" s="57"/>
      <c r="AV20" s="57"/>
      <c r="AW20" s="57"/>
      <c r="AX20" s="91"/>
      <c r="AY20" s="57"/>
      <c r="AZ20" s="231"/>
      <c r="BA20" s="55"/>
      <c r="BB20" s="55"/>
      <c r="BC20" s="55"/>
      <c r="BD20" s="56"/>
      <c r="BE20" s="6"/>
      <c r="BF20" s="54"/>
      <c r="BG20" s="58"/>
      <c r="BH20" s="55"/>
      <c r="BI20" s="59"/>
      <c r="BJ20" s="55"/>
      <c r="BK20" s="56"/>
      <c r="BL20" s="6"/>
      <c r="BM20" s="60"/>
      <c r="BN20" s="6"/>
    </row>
    <row r="21" spans="1:66" ht="24.95" customHeight="1">
      <c r="A21" s="1497"/>
      <c r="B21" s="1526"/>
      <c r="C21" s="1532" t="s">
        <v>42</v>
      </c>
      <c r="D21" s="1595" t="s">
        <v>36</v>
      </c>
      <c r="E21" s="1528" t="s">
        <v>254</v>
      </c>
      <c r="F21" s="1529"/>
      <c r="G21" s="17" t="s">
        <v>221</v>
      </c>
      <c r="H21" s="3"/>
      <c r="I21" s="40">
        <f>33947074-SUM(I22:I24)-SUM(J21:R24)</f>
        <v>33748778.100000001</v>
      </c>
      <c r="J21" s="43"/>
      <c r="K21" s="43"/>
      <c r="L21" s="41"/>
      <c r="M21" s="45"/>
      <c r="N21" s="45"/>
      <c r="O21" s="45"/>
      <c r="P21" s="45"/>
      <c r="Q21" s="45"/>
      <c r="R21" s="42"/>
      <c r="S21" s="40"/>
      <c r="T21" s="41"/>
      <c r="U21" s="41"/>
      <c r="V21" s="41"/>
      <c r="W21" s="41"/>
      <c r="X21" s="41"/>
      <c r="Y21" s="45"/>
      <c r="Z21" s="45"/>
      <c r="AA21" s="45"/>
      <c r="AB21" s="41"/>
      <c r="AC21" s="85"/>
      <c r="AD21" s="132"/>
      <c r="AE21" s="63"/>
      <c r="AF21" s="41"/>
      <c r="AG21" s="40"/>
      <c r="AH21" s="43"/>
      <c r="AI21" s="43"/>
      <c r="AJ21" s="85"/>
      <c r="AK21" s="43"/>
      <c r="AL21" s="41"/>
      <c r="AM21" s="42"/>
      <c r="AN21" s="40"/>
      <c r="AO21" s="44"/>
      <c r="AP21" s="42"/>
      <c r="AQ21" s="85"/>
      <c r="AR21" s="6"/>
      <c r="AS21" s="61">
        <v>67005</v>
      </c>
      <c r="AT21" s="62">
        <v>31167</v>
      </c>
      <c r="AU21" s="62">
        <v>12271</v>
      </c>
      <c r="AV21" s="62">
        <v>13870</v>
      </c>
      <c r="AW21" s="62">
        <v>1095</v>
      </c>
      <c r="AX21" s="120">
        <v>18615</v>
      </c>
      <c r="AY21" s="43"/>
      <c r="AZ21" s="227">
        <f>26277+999</f>
        <v>27276</v>
      </c>
      <c r="BA21" s="41">
        <f>9136+(155+28+167)*0.37</f>
        <v>9265.5</v>
      </c>
      <c r="BB21" s="41">
        <f>4953+2186*0.37</f>
        <v>5761.82</v>
      </c>
      <c r="BC21" s="41">
        <f>907+(350-28)*0.37</f>
        <v>1026.1400000000001</v>
      </c>
      <c r="BD21" s="42"/>
      <c r="BE21" s="6"/>
      <c r="BF21" s="40"/>
      <c r="BG21" s="44"/>
      <c r="BH21" s="41"/>
      <c r="BI21" s="45"/>
      <c r="BJ21" s="63"/>
      <c r="BK21" s="64"/>
      <c r="BL21" s="6"/>
      <c r="BM21" s="65"/>
      <c r="BN21" s="6"/>
    </row>
    <row r="22" spans="1:66" ht="27" customHeight="1">
      <c r="A22" s="1497"/>
      <c r="B22" s="1526"/>
      <c r="C22" s="1520"/>
      <c r="D22" s="1596"/>
      <c r="E22" s="1437" t="s">
        <v>165</v>
      </c>
      <c r="F22" s="258" t="s">
        <v>182</v>
      </c>
      <c r="G22" s="19" t="s">
        <v>255</v>
      </c>
      <c r="H22" s="3"/>
      <c r="I22" s="47"/>
      <c r="J22" s="50"/>
      <c r="K22" s="50"/>
      <c r="L22" s="48">
        <v>105621</v>
      </c>
      <c r="M22" s="52"/>
      <c r="N22" s="52"/>
      <c r="O22" s="52"/>
      <c r="P22" s="52"/>
      <c r="Q22" s="52"/>
      <c r="R22" s="49"/>
      <c r="S22" s="47"/>
      <c r="T22" s="48"/>
      <c r="U22" s="48"/>
      <c r="V22" s="48"/>
      <c r="W22" s="48"/>
      <c r="X22" s="48"/>
      <c r="Y22" s="52"/>
      <c r="Z22" s="52"/>
      <c r="AA22" s="52"/>
      <c r="AB22" s="48"/>
      <c r="AC22" s="89"/>
      <c r="AD22" s="133"/>
      <c r="AE22" s="48"/>
      <c r="AF22" s="48"/>
      <c r="AG22" s="47"/>
      <c r="AH22" s="50"/>
      <c r="AI22" s="50"/>
      <c r="AJ22" s="89"/>
      <c r="AK22" s="50"/>
      <c r="AL22" s="48"/>
      <c r="AM22" s="49"/>
      <c r="AN22" s="47"/>
      <c r="AO22" s="51"/>
      <c r="AP22" s="49"/>
      <c r="AQ22" s="89"/>
      <c r="AR22" s="6"/>
      <c r="AS22" s="47"/>
      <c r="AT22" s="50"/>
      <c r="AU22" s="50"/>
      <c r="AV22" s="50"/>
      <c r="AW22" s="50"/>
      <c r="AX22" s="89"/>
      <c r="AY22" s="50"/>
      <c r="AZ22" s="229"/>
      <c r="BA22" s="48"/>
      <c r="BB22" s="146" t="s">
        <v>256</v>
      </c>
      <c r="BC22" s="48">
        <v>816</v>
      </c>
      <c r="BD22" s="49"/>
      <c r="BE22" s="6"/>
      <c r="BF22" s="47"/>
      <c r="BG22" s="51"/>
      <c r="BH22" s="48"/>
      <c r="BI22" s="52"/>
      <c r="BJ22" s="48"/>
      <c r="BK22" s="49"/>
      <c r="BL22" s="6"/>
      <c r="BM22" s="53"/>
      <c r="BN22" s="6"/>
    </row>
    <row r="23" spans="1:66" ht="27" customHeight="1">
      <c r="A23" s="1497"/>
      <c r="B23" s="1526"/>
      <c r="C23" s="1520"/>
      <c r="D23" s="1596"/>
      <c r="E23" s="1437"/>
      <c r="F23" s="256" t="s">
        <v>167</v>
      </c>
      <c r="G23" s="19" t="s">
        <v>257</v>
      </c>
      <c r="H23" s="3"/>
      <c r="I23" s="47"/>
      <c r="J23" s="50"/>
      <c r="K23" s="50"/>
      <c r="L23" s="48"/>
      <c r="M23" s="52">
        <v>74048</v>
      </c>
      <c r="N23" s="52"/>
      <c r="O23" s="52"/>
      <c r="P23" s="52"/>
      <c r="Q23" s="52"/>
      <c r="R23" s="49"/>
      <c r="S23" s="47"/>
      <c r="T23" s="48"/>
      <c r="U23" s="48"/>
      <c r="V23" s="48"/>
      <c r="W23" s="48"/>
      <c r="X23" s="48"/>
      <c r="Y23" s="52"/>
      <c r="Z23" s="52"/>
      <c r="AA23" s="52"/>
      <c r="AB23" s="48"/>
      <c r="AC23" s="89"/>
      <c r="AD23" s="133"/>
      <c r="AE23" s="48"/>
      <c r="AF23" s="48"/>
      <c r="AG23" s="47"/>
      <c r="AH23" s="50"/>
      <c r="AI23" s="50"/>
      <c r="AJ23" s="89"/>
      <c r="AK23" s="50"/>
      <c r="AL23" s="48"/>
      <c r="AM23" s="49"/>
      <c r="AN23" s="47"/>
      <c r="AO23" s="51"/>
      <c r="AP23" s="49"/>
      <c r="AQ23" s="89"/>
      <c r="AR23" s="6"/>
      <c r="AS23" s="47">
        <v>605</v>
      </c>
      <c r="AT23" s="209" t="s">
        <v>258</v>
      </c>
      <c r="AU23" s="209" t="s">
        <v>258</v>
      </c>
      <c r="AV23" s="50"/>
      <c r="AW23" s="50"/>
      <c r="AX23" s="89"/>
      <c r="AY23" s="50"/>
      <c r="AZ23" s="229"/>
      <c r="BA23" s="48"/>
      <c r="BB23" s="146"/>
      <c r="BC23" s="48"/>
      <c r="BD23" s="49"/>
      <c r="BE23" s="6"/>
      <c r="BF23" s="47"/>
      <c r="BG23" s="51"/>
      <c r="BH23" s="48"/>
      <c r="BI23" s="52"/>
      <c r="BJ23" s="48"/>
      <c r="BK23" s="49"/>
      <c r="BL23" s="6"/>
      <c r="BM23" s="53"/>
      <c r="BN23" s="6"/>
    </row>
    <row r="24" spans="1:66" ht="27" customHeight="1">
      <c r="A24" s="1497"/>
      <c r="B24" s="1526"/>
      <c r="C24" s="1520"/>
      <c r="D24" s="1597"/>
      <c r="E24" s="1438" t="s">
        <v>197</v>
      </c>
      <c r="F24" s="1439"/>
      <c r="G24" s="19" t="s">
        <v>259</v>
      </c>
      <c r="H24" s="3"/>
      <c r="I24" s="47">
        <v>18626.900000000001</v>
      </c>
      <c r="J24" s="50"/>
      <c r="K24" s="50"/>
      <c r="L24" s="48"/>
      <c r="M24" s="52"/>
      <c r="N24" s="52"/>
      <c r="O24" s="52"/>
      <c r="P24" s="52"/>
      <c r="Q24" s="52"/>
      <c r="R24" s="220"/>
      <c r="S24" s="47"/>
      <c r="T24" s="48"/>
      <c r="U24" s="48"/>
      <c r="V24" s="48"/>
      <c r="W24" s="48"/>
      <c r="X24" s="48"/>
      <c r="Y24" s="52"/>
      <c r="Z24" s="52"/>
      <c r="AA24" s="52"/>
      <c r="AB24" s="48"/>
      <c r="AC24" s="89"/>
      <c r="AD24" s="133"/>
      <c r="AE24" s="48"/>
      <c r="AF24" s="48"/>
      <c r="AG24" s="47"/>
      <c r="AH24" s="50"/>
      <c r="AI24" s="50"/>
      <c r="AJ24" s="89"/>
      <c r="AK24" s="50"/>
      <c r="AL24" s="48"/>
      <c r="AM24" s="49"/>
      <c r="AN24" s="47"/>
      <c r="AO24" s="51"/>
      <c r="AP24" s="49"/>
      <c r="AQ24" s="89"/>
      <c r="AR24" s="6"/>
      <c r="AS24" s="47"/>
      <c r="AT24" s="50"/>
      <c r="AU24" s="50"/>
      <c r="AV24" s="50"/>
      <c r="AW24" s="50"/>
      <c r="AX24" s="89"/>
      <c r="AY24" s="209" t="s">
        <v>248</v>
      </c>
      <c r="AZ24" s="232"/>
      <c r="BA24" s="48"/>
      <c r="BB24" s="146"/>
      <c r="BC24" s="48"/>
      <c r="BD24" s="49"/>
      <c r="BE24" s="6"/>
      <c r="BF24" s="122">
        <v>68655</v>
      </c>
      <c r="BG24" s="123">
        <v>31167</v>
      </c>
      <c r="BH24" s="123">
        <v>12271</v>
      </c>
      <c r="BI24" s="123">
        <v>13870</v>
      </c>
      <c r="BJ24" s="123">
        <v>1095</v>
      </c>
      <c r="BK24" s="124">
        <v>18615</v>
      </c>
      <c r="BL24" s="6"/>
      <c r="BM24" s="53"/>
      <c r="BN24" s="6"/>
    </row>
    <row r="25" spans="1:66" ht="24.75" customHeight="1">
      <c r="A25" s="1497"/>
      <c r="B25" s="1526"/>
      <c r="C25" s="1520"/>
      <c r="D25" s="1598" t="s">
        <v>166</v>
      </c>
      <c r="E25" s="1438" t="s">
        <v>34</v>
      </c>
      <c r="F25" s="1439"/>
      <c r="G25" s="19" t="s">
        <v>260</v>
      </c>
      <c r="H25" s="3"/>
      <c r="I25" s="47">
        <f>2221505-SUM(I26:I29)-SUM(J25:R29)</f>
        <v>2084011</v>
      </c>
      <c r="J25" s="50"/>
      <c r="K25" s="50"/>
      <c r="L25" s="48"/>
      <c r="M25" s="52"/>
      <c r="N25" s="52"/>
      <c r="O25" s="52"/>
      <c r="P25" s="52"/>
      <c r="Q25" s="52"/>
      <c r="R25" s="49"/>
      <c r="S25" s="47"/>
      <c r="T25" s="48"/>
      <c r="U25" s="48"/>
      <c r="V25" s="48"/>
      <c r="W25" s="48"/>
      <c r="X25" s="48"/>
      <c r="Y25" s="52"/>
      <c r="Z25" s="52"/>
      <c r="AA25" s="52"/>
      <c r="AB25" s="48"/>
      <c r="AC25" s="89"/>
      <c r="AD25" s="133"/>
      <c r="AE25" s="48"/>
      <c r="AF25" s="48"/>
      <c r="AG25" s="47"/>
      <c r="AH25" s="50"/>
      <c r="AI25" s="50"/>
      <c r="AJ25" s="89"/>
      <c r="AK25" s="50"/>
      <c r="AL25" s="48"/>
      <c r="AM25" s="49"/>
      <c r="AN25" s="47"/>
      <c r="AO25" s="51"/>
      <c r="AP25" s="49"/>
      <c r="AQ25" s="89"/>
      <c r="AR25" s="6"/>
      <c r="AS25" s="47"/>
      <c r="AT25" s="50"/>
      <c r="AU25" s="50"/>
      <c r="AV25" s="50"/>
      <c r="AW25" s="50"/>
      <c r="AX25" s="89"/>
      <c r="AY25" s="50"/>
      <c r="AZ25" s="229"/>
      <c r="BA25" s="48"/>
      <c r="BB25" s="48"/>
      <c r="BC25" s="48"/>
      <c r="BD25" s="49"/>
      <c r="BE25" s="6"/>
      <c r="BF25" s="47"/>
      <c r="BG25" s="51"/>
      <c r="BH25" s="48"/>
      <c r="BI25" s="52"/>
      <c r="BJ25" s="48"/>
      <c r="BK25" s="49"/>
      <c r="BL25" s="6"/>
      <c r="BM25" s="53"/>
      <c r="BN25" s="6"/>
    </row>
    <row r="26" spans="1:66" ht="26.25" customHeight="1">
      <c r="A26" s="1497"/>
      <c r="B26" s="1526"/>
      <c r="C26" s="1520"/>
      <c r="D26" s="1451"/>
      <c r="E26" s="1437" t="s">
        <v>165</v>
      </c>
      <c r="F26" s="258" t="s">
        <v>201</v>
      </c>
      <c r="G26" s="19" t="s">
        <v>261</v>
      </c>
      <c r="H26" s="3"/>
      <c r="I26" s="47"/>
      <c r="J26" s="50"/>
      <c r="K26" s="50"/>
      <c r="L26" s="48"/>
      <c r="M26" s="52"/>
      <c r="N26" s="221" t="s">
        <v>262</v>
      </c>
      <c r="O26" s="221" t="s">
        <v>262</v>
      </c>
      <c r="P26" s="52"/>
      <c r="Q26" s="52"/>
      <c r="R26" s="49"/>
      <c r="S26" s="47"/>
      <c r="T26" s="48"/>
      <c r="U26" s="48"/>
      <c r="V26" s="48"/>
      <c r="W26" s="48"/>
      <c r="X26" s="48"/>
      <c r="Y26" s="52"/>
      <c r="Z26" s="52"/>
      <c r="AA26" s="52"/>
      <c r="AB26" s="48"/>
      <c r="AC26" s="89"/>
      <c r="AD26" s="133"/>
      <c r="AE26" s="48"/>
      <c r="AF26" s="48"/>
      <c r="AG26" s="47"/>
      <c r="AH26" s="50"/>
      <c r="AI26" s="50"/>
      <c r="AJ26" s="89"/>
      <c r="AK26" s="50"/>
      <c r="AL26" s="48"/>
      <c r="AM26" s="49"/>
      <c r="AN26" s="47"/>
      <c r="AO26" s="51"/>
      <c r="AP26" s="49"/>
      <c r="AQ26" s="89"/>
      <c r="AR26" s="6"/>
      <c r="AS26" s="47">
        <v>1045</v>
      </c>
      <c r="AT26" s="209" t="s">
        <v>262</v>
      </c>
      <c r="AU26" s="209" t="s">
        <v>262</v>
      </c>
      <c r="AV26" s="50"/>
      <c r="AW26" s="50"/>
      <c r="AX26" s="89"/>
      <c r="AY26" s="50"/>
      <c r="AZ26" s="229"/>
      <c r="BA26" s="48"/>
      <c r="BB26" s="48"/>
      <c r="BC26" s="205">
        <v>311.60000000000002</v>
      </c>
      <c r="BD26" s="49">
        <v>2357</v>
      </c>
      <c r="BE26" s="6"/>
      <c r="BF26" s="47"/>
      <c r="BG26" s="51"/>
      <c r="BH26" s="48"/>
      <c r="BI26" s="52"/>
      <c r="BJ26" s="48"/>
      <c r="BK26" s="49"/>
      <c r="BL26" s="6"/>
      <c r="BM26" s="53"/>
      <c r="BN26" s="6"/>
    </row>
    <row r="27" spans="1:66" ht="26.25" customHeight="1">
      <c r="A27" s="1497"/>
      <c r="B27" s="1526"/>
      <c r="C27" s="1520"/>
      <c r="D27" s="1451"/>
      <c r="E27" s="1437"/>
      <c r="F27" s="256" t="s">
        <v>167</v>
      </c>
      <c r="G27" s="257" t="s">
        <v>263</v>
      </c>
      <c r="H27" s="3"/>
      <c r="I27" s="78"/>
      <c r="J27" s="81">
        <v>952</v>
      </c>
      <c r="K27" s="81"/>
      <c r="L27" s="79"/>
      <c r="M27" s="83"/>
      <c r="N27" s="83">
        <v>7427</v>
      </c>
      <c r="O27" s="83">
        <v>65961</v>
      </c>
      <c r="P27" s="83"/>
      <c r="Q27" s="83"/>
      <c r="R27" s="80"/>
      <c r="S27" s="78"/>
      <c r="T27" s="79"/>
      <c r="U27" s="79"/>
      <c r="V27" s="79"/>
      <c r="W27" s="79"/>
      <c r="X27" s="79"/>
      <c r="Y27" s="83"/>
      <c r="Z27" s="83"/>
      <c r="AA27" s="83"/>
      <c r="AB27" s="79"/>
      <c r="AC27" s="90"/>
      <c r="AD27" s="134"/>
      <c r="AE27" s="79"/>
      <c r="AF27" s="79"/>
      <c r="AG27" s="78"/>
      <c r="AH27" s="81"/>
      <c r="AI27" s="81"/>
      <c r="AJ27" s="90"/>
      <c r="AK27" s="81"/>
      <c r="AL27" s="79"/>
      <c r="AM27" s="80"/>
      <c r="AN27" s="78"/>
      <c r="AO27" s="82"/>
      <c r="AP27" s="80"/>
      <c r="AQ27" s="90"/>
      <c r="AR27" s="6"/>
      <c r="AS27" s="78"/>
      <c r="AT27" s="81"/>
      <c r="AU27" s="81"/>
      <c r="AV27" s="81"/>
      <c r="AW27" s="81"/>
      <c r="AX27" s="90"/>
      <c r="AY27" s="81"/>
      <c r="AZ27" s="230"/>
      <c r="BA27" s="79"/>
      <c r="BB27" s="79"/>
      <c r="BC27" s="208"/>
      <c r="BD27" s="80"/>
      <c r="BE27" s="6"/>
      <c r="BF27" s="78"/>
      <c r="BG27" s="48"/>
      <c r="BH27" s="48"/>
      <c r="BI27" s="48"/>
      <c r="BJ27" s="48"/>
      <c r="BK27" s="90"/>
      <c r="BL27" s="6"/>
      <c r="BM27" s="84"/>
      <c r="BN27" s="6"/>
    </row>
    <row r="28" spans="1:66" ht="26.25" customHeight="1">
      <c r="A28" s="1497"/>
      <c r="B28" s="1526"/>
      <c r="C28" s="1520"/>
      <c r="D28" s="1451"/>
      <c r="E28" s="1437"/>
      <c r="F28" s="256" t="s">
        <v>168</v>
      </c>
      <c r="G28" s="257" t="s">
        <v>264</v>
      </c>
      <c r="H28" s="3"/>
      <c r="I28" s="78"/>
      <c r="J28" s="81">
        <v>936</v>
      </c>
      <c r="K28" s="81"/>
      <c r="L28" s="79"/>
      <c r="M28" s="83"/>
      <c r="N28" s="83"/>
      <c r="O28" s="83"/>
      <c r="P28" s="83">
        <v>67650</v>
      </c>
      <c r="Q28" s="83">
        <v>-5432</v>
      </c>
      <c r="R28" s="80"/>
      <c r="S28" s="78"/>
      <c r="T28" s="79"/>
      <c r="U28" s="79"/>
      <c r="V28" s="79"/>
      <c r="W28" s="79"/>
      <c r="X28" s="79"/>
      <c r="Y28" s="83"/>
      <c r="Z28" s="83"/>
      <c r="AA28" s="83"/>
      <c r="AB28" s="79"/>
      <c r="AC28" s="90"/>
      <c r="AD28" s="134"/>
      <c r="AE28" s="79"/>
      <c r="AF28" s="79"/>
      <c r="AG28" s="78"/>
      <c r="AH28" s="81"/>
      <c r="AI28" s="81"/>
      <c r="AJ28" s="90"/>
      <c r="AK28" s="81"/>
      <c r="AL28" s="79"/>
      <c r="AM28" s="80"/>
      <c r="AN28" s="78"/>
      <c r="AO28" s="82"/>
      <c r="AP28" s="80"/>
      <c r="AQ28" s="90"/>
      <c r="AR28" s="6"/>
      <c r="AS28" s="78"/>
      <c r="AT28" s="81"/>
      <c r="AU28" s="81"/>
      <c r="AV28" s="81"/>
      <c r="AW28" s="81"/>
      <c r="AX28" s="90"/>
      <c r="AY28" s="81"/>
      <c r="AZ28" s="230"/>
      <c r="BA28" s="79"/>
      <c r="BB28" s="79"/>
      <c r="BC28" s="208"/>
      <c r="BD28" s="80"/>
      <c r="BE28" s="6"/>
      <c r="BF28" s="78"/>
      <c r="BG28" s="48"/>
      <c r="BH28" s="48"/>
      <c r="BI28" s="48"/>
      <c r="BJ28" s="48"/>
      <c r="BK28" s="90"/>
      <c r="BL28" s="6"/>
      <c r="BM28" s="84"/>
      <c r="BN28" s="6"/>
    </row>
    <row r="29" spans="1:66" ht="26.25" customHeight="1">
      <c r="A29" s="1497"/>
      <c r="B29" s="1526"/>
      <c r="C29" s="1520"/>
      <c r="D29" s="1599"/>
      <c r="E29" s="1438" t="s">
        <v>198</v>
      </c>
      <c r="F29" s="1439"/>
      <c r="G29" s="257" t="s">
        <v>265</v>
      </c>
      <c r="H29" s="3"/>
      <c r="I29" s="78"/>
      <c r="J29" s="81"/>
      <c r="K29" s="81"/>
      <c r="L29" s="79"/>
      <c r="M29" s="83"/>
      <c r="N29" s="83"/>
      <c r="O29" s="83"/>
      <c r="P29" s="83"/>
      <c r="Q29" s="83"/>
      <c r="R29" s="222"/>
      <c r="S29" s="78"/>
      <c r="T29" s="79"/>
      <c r="U29" s="79"/>
      <c r="V29" s="79"/>
      <c r="W29" s="79"/>
      <c r="X29" s="79"/>
      <c r="Y29" s="83"/>
      <c r="Z29" s="83"/>
      <c r="AA29" s="83"/>
      <c r="AB29" s="79"/>
      <c r="AC29" s="90"/>
      <c r="AD29" s="134"/>
      <c r="AE29" s="79"/>
      <c r="AF29" s="79"/>
      <c r="AG29" s="78"/>
      <c r="AH29" s="81"/>
      <c r="AI29" s="81"/>
      <c r="AJ29" s="90"/>
      <c r="AK29" s="81"/>
      <c r="AL29" s="79"/>
      <c r="AM29" s="80"/>
      <c r="AN29" s="78"/>
      <c r="AO29" s="82"/>
      <c r="AP29" s="80"/>
      <c r="AQ29" s="90"/>
      <c r="AR29" s="6"/>
      <c r="AS29" s="78"/>
      <c r="AT29" s="81"/>
      <c r="AU29" s="81"/>
      <c r="AV29" s="81"/>
      <c r="AW29" s="81"/>
      <c r="AX29" s="90"/>
      <c r="AY29" s="149" t="s">
        <v>266</v>
      </c>
      <c r="AZ29" s="233"/>
      <c r="BA29" s="79"/>
      <c r="BB29" s="79"/>
      <c r="BC29" s="208"/>
      <c r="BD29" s="80"/>
      <c r="BE29" s="6"/>
      <c r="BF29" s="78"/>
      <c r="BG29" s="48"/>
      <c r="BH29" s="48"/>
      <c r="BI29" s="48"/>
      <c r="BJ29" s="48"/>
      <c r="BK29" s="90"/>
      <c r="BL29" s="6"/>
      <c r="BM29" s="84"/>
      <c r="BN29" s="6"/>
    </row>
    <row r="30" spans="1:66" ht="25.5" customHeight="1">
      <c r="A30" s="1497"/>
      <c r="B30" s="1526"/>
      <c r="C30" s="1520"/>
      <c r="D30" s="1455" t="s">
        <v>267</v>
      </c>
      <c r="E30" s="1455"/>
      <c r="F30" s="1455"/>
      <c r="G30" s="19" t="s">
        <v>268</v>
      </c>
      <c r="H30" s="3"/>
      <c r="I30" s="47">
        <v>498545</v>
      </c>
      <c r="J30" s="50"/>
      <c r="K30" s="50"/>
      <c r="L30" s="48"/>
      <c r="M30" s="52"/>
      <c r="N30" s="52"/>
      <c r="O30" s="52"/>
      <c r="P30" s="52"/>
      <c r="Q30" s="52"/>
      <c r="R30" s="49"/>
      <c r="S30" s="47"/>
      <c r="T30" s="48"/>
      <c r="U30" s="48"/>
      <c r="V30" s="48"/>
      <c r="W30" s="48"/>
      <c r="X30" s="48"/>
      <c r="Y30" s="52"/>
      <c r="Z30" s="52"/>
      <c r="AA30" s="52"/>
      <c r="AB30" s="48"/>
      <c r="AC30" s="89"/>
      <c r="AD30" s="133"/>
      <c r="AE30" s="48"/>
      <c r="AF30" s="48"/>
      <c r="AG30" s="47"/>
      <c r="AH30" s="50"/>
      <c r="AI30" s="50"/>
      <c r="AJ30" s="89"/>
      <c r="AK30" s="50"/>
      <c r="AL30" s="48"/>
      <c r="AM30" s="49"/>
      <c r="AN30" s="47"/>
      <c r="AO30" s="51"/>
      <c r="AP30" s="49"/>
      <c r="AQ30" s="89"/>
      <c r="AR30" s="6"/>
      <c r="AS30" s="47"/>
      <c r="AT30" s="50"/>
      <c r="AU30" s="50"/>
      <c r="AV30" s="50"/>
      <c r="AW30" s="50"/>
      <c r="AX30" s="89"/>
      <c r="AY30" s="125"/>
      <c r="AZ30" s="234"/>
      <c r="BA30" s="48"/>
      <c r="BB30" s="48"/>
      <c r="BC30" s="48"/>
      <c r="BD30" s="49"/>
      <c r="BE30" s="6"/>
      <c r="BF30" s="70"/>
      <c r="BG30" s="125"/>
      <c r="BH30" s="125"/>
      <c r="BI30" s="125"/>
      <c r="BJ30" s="125"/>
      <c r="BK30" s="126"/>
      <c r="BL30" s="6"/>
      <c r="BM30" s="53"/>
      <c r="BN30" s="6"/>
    </row>
    <row r="31" spans="1:66" ht="27" customHeight="1" thickBot="1">
      <c r="A31" s="1497"/>
      <c r="B31" s="1526"/>
      <c r="C31" s="1521"/>
      <c r="D31" s="1455" t="s">
        <v>46</v>
      </c>
      <c r="E31" s="1455"/>
      <c r="F31" s="1455"/>
      <c r="G31" s="261" t="s">
        <v>269</v>
      </c>
      <c r="H31" s="3"/>
      <c r="I31" s="110">
        <v>32715</v>
      </c>
      <c r="J31" s="114"/>
      <c r="K31" s="114"/>
      <c r="L31" s="111"/>
      <c r="M31" s="127"/>
      <c r="N31" s="127"/>
      <c r="O31" s="127"/>
      <c r="P31" s="127"/>
      <c r="Q31" s="127"/>
      <c r="R31" s="112"/>
      <c r="S31" s="110"/>
      <c r="T31" s="111"/>
      <c r="U31" s="111"/>
      <c r="V31" s="111"/>
      <c r="W31" s="111"/>
      <c r="X31" s="111"/>
      <c r="Y31" s="127"/>
      <c r="Z31" s="127"/>
      <c r="AA31" s="127"/>
      <c r="AB31" s="111"/>
      <c r="AC31" s="115"/>
      <c r="AD31" s="135"/>
      <c r="AE31" s="111"/>
      <c r="AF31" s="111"/>
      <c r="AG31" s="110"/>
      <c r="AH31" s="114"/>
      <c r="AI31" s="114"/>
      <c r="AJ31" s="115"/>
      <c r="AK31" s="114"/>
      <c r="AL31" s="111"/>
      <c r="AM31" s="112"/>
      <c r="AN31" s="110"/>
      <c r="AO31" s="71"/>
      <c r="AP31" s="112"/>
      <c r="AQ31" s="115"/>
      <c r="AR31" s="6"/>
      <c r="AS31" s="110"/>
      <c r="AT31" s="114"/>
      <c r="AU31" s="114"/>
      <c r="AV31" s="114"/>
      <c r="AW31" s="114"/>
      <c r="AX31" s="115"/>
      <c r="AY31" s="118"/>
      <c r="AZ31" s="235"/>
      <c r="BA31" s="111"/>
      <c r="BB31" s="111"/>
      <c r="BC31" s="111"/>
      <c r="BD31" s="112"/>
      <c r="BE31" s="6"/>
      <c r="BF31" s="117"/>
      <c r="BG31" s="118"/>
      <c r="BH31" s="118"/>
      <c r="BI31" s="118"/>
      <c r="BJ31" s="118"/>
      <c r="BK31" s="119"/>
      <c r="BL31" s="6"/>
      <c r="BM31" s="113"/>
      <c r="BN31" s="6"/>
    </row>
    <row r="32" spans="1:66" ht="24.95" customHeight="1">
      <c r="A32" s="1497"/>
      <c r="B32" s="1526"/>
      <c r="C32" s="1533" t="s">
        <v>196</v>
      </c>
      <c r="D32" s="1534"/>
      <c r="E32" s="1442" t="s">
        <v>44</v>
      </c>
      <c r="F32" s="262" t="s">
        <v>59</v>
      </c>
      <c r="G32" s="15" t="s">
        <v>270</v>
      </c>
      <c r="H32" s="3"/>
      <c r="I32" s="40"/>
      <c r="J32" s="43"/>
      <c r="K32" s="43"/>
      <c r="L32" s="41"/>
      <c r="M32" s="45"/>
      <c r="N32" s="45"/>
      <c r="O32" s="45"/>
      <c r="P32" s="45"/>
      <c r="Q32" s="45"/>
      <c r="R32" s="42"/>
      <c r="S32" s="40"/>
      <c r="T32" s="41"/>
      <c r="U32" s="41"/>
      <c r="V32" s="41"/>
      <c r="W32" s="41"/>
      <c r="X32" s="41"/>
      <c r="Y32" s="45"/>
      <c r="Z32" s="45"/>
      <c r="AA32" s="45"/>
      <c r="AB32" s="41"/>
      <c r="AC32" s="85"/>
      <c r="AD32" s="132"/>
      <c r="AE32" s="41"/>
      <c r="AF32" s="41"/>
      <c r="AG32" s="40"/>
      <c r="AH32" s="43"/>
      <c r="AI32" s="43"/>
      <c r="AJ32" s="85"/>
      <c r="AK32" s="43"/>
      <c r="AL32" s="41"/>
      <c r="AM32" s="42">
        <f>10439763+232318</f>
        <v>10672081</v>
      </c>
      <c r="AN32" s="40"/>
      <c r="AO32" s="44"/>
      <c r="AP32" s="42"/>
      <c r="AQ32" s="85"/>
      <c r="AR32" s="6"/>
      <c r="AS32" s="40">
        <v>8963</v>
      </c>
      <c r="AT32" s="210" t="s">
        <v>258</v>
      </c>
      <c r="AU32" s="210" t="s">
        <v>258</v>
      </c>
      <c r="AV32" s="43">
        <v>15695</v>
      </c>
      <c r="AW32" s="43">
        <v>839.5</v>
      </c>
      <c r="AX32" s="42">
        <v>11315</v>
      </c>
      <c r="AY32" s="43"/>
      <c r="AZ32" s="227">
        <v>1701</v>
      </c>
      <c r="BA32" s="41">
        <f>(155+28+167)*0.63</f>
        <v>220.5</v>
      </c>
      <c r="BB32" s="41">
        <f>2186*0.63</f>
        <v>1377.18</v>
      </c>
      <c r="BC32" s="41">
        <v>203</v>
      </c>
      <c r="BD32" s="42"/>
      <c r="BE32" s="6"/>
      <c r="BF32" s="141"/>
      <c r="BG32" s="143"/>
      <c r="BH32" s="143"/>
      <c r="BI32" s="143"/>
      <c r="BJ32" s="143"/>
      <c r="BK32" s="142"/>
      <c r="BL32" s="6"/>
      <c r="BM32" s="144"/>
      <c r="BN32" s="6"/>
    </row>
    <row r="33" spans="1:66" ht="24.95" customHeight="1">
      <c r="A33" s="1497"/>
      <c r="B33" s="1526"/>
      <c r="C33" s="1535"/>
      <c r="D33" s="1536"/>
      <c r="E33" s="1443"/>
      <c r="F33" s="260" t="s">
        <v>170</v>
      </c>
      <c r="G33" s="25" t="s">
        <v>271</v>
      </c>
      <c r="H33" s="3"/>
      <c r="I33" s="73"/>
      <c r="J33" s="76"/>
      <c r="K33" s="76"/>
      <c r="L33" s="74"/>
      <c r="M33" s="77"/>
      <c r="N33" s="77"/>
      <c r="O33" s="77"/>
      <c r="P33" s="77"/>
      <c r="Q33" s="77"/>
      <c r="R33" s="75"/>
      <c r="S33" s="73"/>
      <c r="T33" s="74"/>
      <c r="U33" s="74"/>
      <c r="V33" s="74"/>
      <c r="W33" s="74"/>
      <c r="X33" s="74"/>
      <c r="Y33" s="77"/>
      <c r="Z33" s="77"/>
      <c r="AA33" s="77"/>
      <c r="AB33" s="74"/>
      <c r="AC33" s="92"/>
      <c r="AD33" s="138"/>
      <c r="AE33" s="74"/>
      <c r="AF33" s="74"/>
      <c r="AG33" s="73"/>
      <c r="AH33" s="76"/>
      <c r="AI33" s="76"/>
      <c r="AJ33" s="92"/>
      <c r="AK33" s="76"/>
      <c r="AL33" s="74"/>
      <c r="AM33" s="75"/>
      <c r="AN33" s="73"/>
      <c r="AO33" s="6"/>
      <c r="AP33" s="75"/>
      <c r="AQ33" s="92"/>
      <c r="AR33" s="6"/>
      <c r="AS33" s="73"/>
      <c r="AT33" s="76"/>
      <c r="AU33" s="76"/>
      <c r="AV33" s="76"/>
      <c r="AW33" s="76"/>
      <c r="AX33" s="92"/>
      <c r="AY33" s="211" t="s">
        <v>262</v>
      </c>
      <c r="AZ33" s="236"/>
      <c r="BA33" s="74"/>
      <c r="BB33" s="74"/>
      <c r="BC33" s="74"/>
      <c r="BD33" s="75"/>
      <c r="BE33" s="6"/>
      <c r="BF33" s="122">
        <v>8963</v>
      </c>
      <c r="BG33" s="123"/>
      <c r="BH33" s="123"/>
      <c r="BI33" s="123">
        <v>15695</v>
      </c>
      <c r="BJ33" s="123">
        <v>839.5</v>
      </c>
      <c r="BK33" s="124">
        <v>11315</v>
      </c>
      <c r="BL33" s="6"/>
      <c r="BM33" s="72"/>
      <c r="BN33" s="6"/>
    </row>
    <row r="34" spans="1:66" ht="24.95" customHeight="1" thickBot="1">
      <c r="A34" s="1497"/>
      <c r="B34" s="1526"/>
      <c r="C34" s="1537"/>
      <c r="D34" s="1536"/>
      <c r="E34" s="1438" t="s">
        <v>60</v>
      </c>
      <c r="F34" s="1439"/>
      <c r="G34" s="20" t="s">
        <v>272</v>
      </c>
      <c r="H34" s="3"/>
      <c r="I34" s="47"/>
      <c r="J34" s="50"/>
      <c r="K34" s="50"/>
      <c r="L34" s="48"/>
      <c r="M34" s="52"/>
      <c r="N34" s="52"/>
      <c r="O34" s="52"/>
      <c r="P34" s="52"/>
      <c r="Q34" s="52"/>
      <c r="R34" s="49"/>
      <c r="S34" s="47"/>
      <c r="T34" s="48"/>
      <c r="U34" s="48"/>
      <c r="V34" s="48"/>
      <c r="W34" s="48"/>
      <c r="X34" s="48"/>
      <c r="Y34" s="52"/>
      <c r="Z34" s="52"/>
      <c r="AA34" s="52"/>
      <c r="AB34" s="48"/>
      <c r="AC34" s="89"/>
      <c r="AD34" s="133"/>
      <c r="AE34" s="48"/>
      <c r="AF34" s="48"/>
      <c r="AG34" s="47"/>
      <c r="AH34" s="50"/>
      <c r="AI34" s="50"/>
      <c r="AJ34" s="89"/>
      <c r="AK34" s="50"/>
      <c r="AL34" s="48"/>
      <c r="AM34" s="49">
        <v>3272143</v>
      </c>
      <c r="AN34" s="47"/>
      <c r="AO34" s="51"/>
      <c r="AP34" s="49"/>
      <c r="AQ34" s="89"/>
      <c r="AR34" s="6"/>
      <c r="AS34" s="54"/>
      <c r="AT34" s="57"/>
      <c r="AU34" s="57"/>
      <c r="AV34" s="57"/>
      <c r="AW34" s="57"/>
      <c r="AX34" s="91"/>
      <c r="AY34" s="57"/>
      <c r="AZ34" s="231"/>
      <c r="BA34" s="55"/>
      <c r="BB34" s="55"/>
      <c r="BC34" s="55"/>
      <c r="BD34" s="56"/>
      <c r="BE34" s="6"/>
      <c r="BF34" s="54"/>
      <c r="BG34" s="55"/>
      <c r="BH34" s="57"/>
      <c r="BI34" s="55"/>
      <c r="BJ34" s="57"/>
      <c r="BK34" s="91"/>
      <c r="BL34" s="6"/>
      <c r="BM34" s="60"/>
      <c r="BN34" s="6"/>
    </row>
    <row r="35" spans="1:66" ht="24.95" customHeight="1">
      <c r="A35" s="1497"/>
      <c r="B35" s="1526"/>
      <c r="C35" s="1532" t="s">
        <v>51</v>
      </c>
      <c r="D35" s="1450" t="s">
        <v>31</v>
      </c>
      <c r="E35" s="1447" t="s">
        <v>28</v>
      </c>
      <c r="F35" s="1448"/>
      <c r="G35" s="17">
        <v>4</v>
      </c>
      <c r="H35" s="3"/>
      <c r="I35" s="40"/>
      <c r="J35" s="43"/>
      <c r="K35" s="43"/>
      <c r="L35" s="41"/>
      <c r="M35" s="45"/>
      <c r="N35" s="45"/>
      <c r="O35" s="45"/>
      <c r="P35" s="45"/>
      <c r="Q35" s="45"/>
      <c r="R35" s="42"/>
      <c r="S35" s="40">
        <f>8790323-SUM(T35:V35)</f>
        <v>8741538.0999999996</v>
      </c>
      <c r="T35" s="41">
        <v>9191.2000000000007</v>
      </c>
      <c r="U35" s="41">
        <v>35584.800000000003</v>
      </c>
      <c r="V35" s="128">
        <v>4008.9</v>
      </c>
      <c r="W35" s="41">
        <f>1320860-SUM(X35:AA35)</f>
        <v>1262842</v>
      </c>
      <c r="X35" s="212" t="s">
        <v>169</v>
      </c>
      <c r="Y35" s="45">
        <v>43288</v>
      </c>
      <c r="Z35" s="45">
        <v>14730</v>
      </c>
      <c r="AA35" s="213" t="s">
        <v>58</v>
      </c>
      <c r="AB35" s="41">
        <v>292131</v>
      </c>
      <c r="AC35" s="85">
        <v>0</v>
      </c>
      <c r="AD35" s="132"/>
      <c r="AE35" s="212" t="s">
        <v>58</v>
      </c>
      <c r="AF35" s="41"/>
      <c r="AG35" s="40"/>
      <c r="AH35" s="43"/>
      <c r="AI35" s="43"/>
      <c r="AJ35" s="85"/>
      <c r="AK35" s="43"/>
      <c r="AL35" s="41"/>
      <c r="AM35" s="42"/>
      <c r="AN35" s="40"/>
      <c r="AO35" s="44"/>
      <c r="AP35" s="42"/>
      <c r="AQ35" s="85">
        <v>1133428</v>
      </c>
      <c r="AR35" s="6"/>
      <c r="AS35" s="66"/>
      <c r="AT35" s="69"/>
      <c r="AU35" s="69"/>
      <c r="AV35" s="69"/>
      <c r="AW35" s="69"/>
      <c r="AX35" s="145"/>
      <c r="AY35" s="69"/>
      <c r="AZ35" s="228"/>
      <c r="BA35" s="63"/>
      <c r="BB35" s="63"/>
      <c r="BC35" s="63"/>
      <c r="BD35" s="64"/>
      <c r="BE35" s="6"/>
      <c r="BF35" s="66"/>
      <c r="BG35" s="67"/>
      <c r="BH35" s="63"/>
      <c r="BI35" s="68"/>
      <c r="BJ35" s="63"/>
      <c r="BK35" s="64"/>
      <c r="BL35" s="6"/>
      <c r="BM35" s="65"/>
      <c r="BN35" s="6"/>
    </row>
    <row r="36" spans="1:66" ht="24.95" customHeight="1">
      <c r="A36" s="1497"/>
      <c r="B36" s="1526"/>
      <c r="C36" s="1520"/>
      <c r="D36" s="1451"/>
      <c r="E36" s="1453" t="s">
        <v>29</v>
      </c>
      <c r="F36" s="1454"/>
      <c r="G36" s="19">
        <v>5</v>
      </c>
      <c r="H36" s="3"/>
      <c r="I36" s="66"/>
      <c r="J36" s="69"/>
      <c r="K36" s="69"/>
      <c r="L36" s="63"/>
      <c r="M36" s="68"/>
      <c r="N36" s="68"/>
      <c r="O36" s="68"/>
      <c r="P36" s="68"/>
      <c r="Q36" s="68"/>
      <c r="R36" s="64"/>
      <c r="S36" s="66">
        <f>3023736-SUM(T36:V36)</f>
        <v>3014606.1</v>
      </c>
      <c r="T36" s="63">
        <v>2154.3000000000002</v>
      </c>
      <c r="U36" s="63">
        <v>4845.3999999999996</v>
      </c>
      <c r="V36" s="129">
        <v>2130.1999999999998</v>
      </c>
      <c r="W36" s="63">
        <f>445238-SUM(X36:AA36)</f>
        <v>433466</v>
      </c>
      <c r="X36" s="151" t="s">
        <v>169</v>
      </c>
      <c r="Y36" s="68">
        <v>10619</v>
      </c>
      <c r="Z36" s="68">
        <v>1153</v>
      </c>
      <c r="AA36" s="206" t="s">
        <v>58</v>
      </c>
      <c r="AB36" s="63">
        <v>31974</v>
      </c>
      <c r="AC36" s="145">
        <v>0</v>
      </c>
      <c r="AD36" s="137"/>
      <c r="AE36" s="151" t="s">
        <v>58</v>
      </c>
      <c r="AF36" s="63"/>
      <c r="AG36" s="66"/>
      <c r="AH36" s="69"/>
      <c r="AI36" s="69"/>
      <c r="AJ36" s="145"/>
      <c r="AK36" s="69"/>
      <c r="AL36" s="63"/>
      <c r="AM36" s="64"/>
      <c r="AN36" s="66"/>
      <c r="AO36" s="67"/>
      <c r="AP36" s="64">
        <v>-3500948</v>
      </c>
      <c r="AQ36" s="145"/>
      <c r="AR36" s="6"/>
      <c r="AS36" s="66"/>
      <c r="AT36" s="69"/>
      <c r="AU36" s="69"/>
      <c r="AV36" s="69"/>
      <c r="AW36" s="69"/>
      <c r="AX36" s="145"/>
      <c r="AY36" s="69"/>
      <c r="AZ36" s="228"/>
      <c r="BA36" s="63"/>
      <c r="BB36" s="63"/>
      <c r="BC36" s="63"/>
      <c r="BD36" s="64"/>
      <c r="BE36" s="6"/>
      <c r="BF36" s="66"/>
      <c r="BG36" s="67"/>
      <c r="BH36" s="63"/>
      <c r="BI36" s="68"/>
      <c r="BJ36" s="63"/>
      <c r="BK36" s="64"/>
      <c r="BL36" s="6"/>
      <c r="BM36" s="65"/>
      <c r="BN36" s="6"/>
    </row>
    <row r="37" spans="1:66" ht="27" customHeight="1">
      <c r="A37" s="1497"/>
      <c r="B37" s="1526"/>
      <c r="C37" s="1520"/>
      <c r="D37" s="1451"/>
      <c r="E37" s="1455" t="s">
        <v>32</v>
      </c>
      <c r="F37" s="1455"/>
      <c r="G37" s="19">
        <v>6</v>
      </c>
      <c r="H37" s="3"/>
      <c r="I37" s="66"/>
      <c r="J37" s="69"/>
      <c r="K37" s="69"/>
      <c r="L37" s="63"/>
      <c r="M37" s="68"/>
      <c r="N37" s="68"/>
      <c r="O37" s="68"/>
      <c r="P37" s="68"/>
      <c r="Q37" s="68"/>
      <c r="R37" s="64"/>
      <c r="S37" s="66">
        <f>1597434-SUM(T37:V37)</f>
        <v>1589138.5</v>
      </c>
      <c r="T37" s="63">
        <f>739.3+15.6</f>
        <v>754.9</v>
      </c>
      <c r="U37" s="63">
        <f>7493.9+46.7</f>
        <v>7540.5999999999995</v>
      </c>
      <c r="V37" s="129">
        <v>0</v>
      </c>
      <c r="W37" s="63">
        <f>283-SUM(X37:AA37)</f>
        <v>-1721</v>
      </c>
      <c r="X37" s="151" t="s">
        <v>273</v>
      </c>
      <c r="Y37" s="68">
        <v>369</v>
      </c>
      <c r="Z37" s="68">
        <v>1635</v>
      </c>
      <c r="AA37" s="206" t="s">
        <v>274</v>
      </c>
      <c r="AB37" s="63">
        <v>5463</v>
      </c>
      <c r="AC37" s="145">
        <v>32715</v>
      </c>
      <c r="AD37" s="137"/>
      <c r="AE37" s="151" t="s">
        <v>274</v>
      </c>
      <c r="AF37" s="63"/>
      <c r="AG37" s="66"/>
      <c r="AH37" s="69"/>
      <c r="AI37" s="69"/>
      <c r="AJ37" s="145"/>
      <c r="AK37" s="69"/>
      <c r="AL37" s="63"/>
      <c r="AM37" s="64"/>
      <c r="AN37" s="66"/>
      <c r="AO37" s="67"/>
      <c r="AP37" s="64"/>
      <c r="AQ37" s="145"/>
      <c r="AR37" s="6"/>
      <c r="AS37" s="66"/>
      <c r="AT37" s="69"/>
      <c r="AU37" s="69"/>
      <c r="AV37" s="69"/>
      <c r="AW37" s="69"/>
      <c r="AX37" s="145"/>
      <c r="AY37" s="69"/>
      <c r="AZ37" s="228"/>
      <c r="BA37" s="63"/>
      <c r="BB37" s="63"/>
      <c r="BC37" s="63"/>
      <c r="BD37" s="64"/>
      <c r="BE37" s="6"/>
      <c r="BF37" s="66"/>
      <c r="BG37" s="67"/>
      <c r="BH37" s="63"/>
      <c r="BI37" s="68"/>
      <c r="BJ37" s="63"/>
      <c r="BK37" s="64"/>
      <c r="BL37" s="6"/>
      <c r="BM37" s="65"/>
      <c r="BN37" s="6"/>
    </row>
    <row r="38" spans="1:66" ht="24.95" customHeight="1" thickBot="1">
      <c r="A38" s="1497"/>
      <c r="B38" s="1526"/>
      <c r="C38" s="1521"/>
      <c r="D38" s="1452"/>
      <c r="E38" s="1538" t="s">
        <v>30</v>
      </c>
      <c r="F38" s="1539"/>
      <c r="G38" s="20">
        <v>7</v>
      </c>
      <c r="H38" s="3"/>
      <c r="I38" s="110"/>
      <c r="J38" s="114"/>
      <c r="K38" s="114"/>
      <c r="L38" s="111"/>
      <c r="M38" s="127"/>
      <c r="N38" s="127"/>
      <c r="O38" s="127"/>
      <c r="P38" s="127"/>
      <c r="Q38" s="127"/>
      <c r="R38" s="112"/>
      <c r="S38" s="110">
        <f>4699620-SUM(T38:V38)</f>
        <v>4693464.7</v>
      </c>
      <c r="T38" s="111">
        <v>2089.6</v>
      </c>
      <c r="U38" s="111">
        <v>4065.7</v>
      </c>
      <c r="V38" s="207"/>
      <c r="W38" s="111"/>
      <c r="X38" s="223"/>
      <c r="Y38" s="127"/>
      <c r="Z38" s="127"/>
      <c r="AA38" s="207"/>
      <c r="AB38" s="111"/>
      <c r="AC38" s="115">
        <v>-721777</v>
      </c>
      <c r="AD38" s="135"/>
      <c r="AE38" s="223" t="s">
        <v>275</v>
      </c>
      <c r="AF38" s="111"/>
      <c r="AG38" s="110"/>
      <c r="AH38" s="114"/>
      <c r="AI38" s="114"/>
      <c r="AJ38" s="115"/>
      <c r="AK38" s="114"/>
      <c r="AL38" s="111"/>
      <c r="AM38" s="112"/>
      <c r="AN38" s="110"/>
      <c r="AO38" s="71"/>
      <c r="AP38" s="112"/>
      <c r="AQ38" s="115"/>
      <c r="AR38" s="6"/>
      <c r="AS38" s="73"/>
      <c r="AT38" s="76"/>
      <c r="AU38" s="76"/>
      <c r="AV38" s="76"/>
      <c r="AW38" s="76"/>
      <c r="AX38" s="92"/>
      <c r="AY38" s="76"/>
      <c r="AZ38" s="237"/>
      <c r="BA38" s="74"/>
      <c r="BB38" s="74"/>
      <c r="BC38" s="74"/>
      <c r="BD38" s="75"/>
      <c r="BE38" s="6"/>
      <c r="BF38" s="73"/>
      <c r="BG38" s="6"/>
      <c r="BH38" s="74"/>
      <c r="BI38" s="77"/>
      <c r="BJ38" s="74"/>
      <c r="BK38" s="75"/>
      <c r="BL38" s="6"/>
      <c r="BM38" s="72"/>
      <c r="BN38" s="6"/>
    </row>
    <row r="39" spans="1:66" ht="24.95" customHeight="1">
      <c r="A39" s="1497"/>
      <c r="B39" s="1526"/>
      <c r="C39" s="1533" t="s">
        <v>183</v>
      </c>
      <c r="D39" s="1484"/>
      <c r="E39" s="1445" t="s">
        <v>27</v>
      </c>
      <c r="F39" s="1446"/>
      <c r="G39" s="17">
        <v>8</v>
      </c>
      <c r="H39" s="3"/>
      <c r="I39" s="66"/>
      <c r="J39" s="69"/>
      <c r="K39" s="69"/>
      <c r="L39" s="63"/>
      <c r="M39" s="68"/>
      <c r="N39" s="68"/>
      <c r="O39" s="68"/>
      <c r="P39" s="68"/>
      <c r="Q39" s="68"/>
      <c r="R39" s="64"/>
      <c r="S39" s="66"/>
      <c r="T39" s="63"/>
      <c r="U39" s="63"/>
      <c r="V39" s="63"/>
      <c r="W39" s="63"/>
      <c r="X39" s="63"/>
      <c r="Y39" s="68"/>
      <c r="Z39" s="68"/>
      <c r="AA39" s="68"/>
      <c r="AB39" s="63"/>
      <c r="AC39" s="145"/>
      <c r="AD39" s="137"/>
      <c r="AE39" s="63"/>
      <c r="AF39" s="63"/>
      <c r="AG39" s="66"/>
      <c r="AH39" s="69"/>
      <c r="AI39" s="69"/>
      <c r="AJ39" s="145"/>
      <c r="AK39" s="69"/>
      <c r="AL39" s="63">
        <f>3838697+11808257</f>
        <v>15646954</v>
      </c>
      <c r="AM39" s="64"/>
      <c r="AN39" s="66"/>
      <c r="AO39" s="67"/>
      <c r="AP39" s="64"/>
      <c r="AQ39" s="145">
        <f>656980+1209864</f>
        <v>1866844</v>
      </c>
      <c r="AR39" s="6"/>
      <c r="AS39" s="40"/>
      <c r="AT39" s="43"/>
      <c r="AU39" s="43"/>
      <c r="AV39" s="43"/>
      <c r="AW39" s="43"/>
      <c r="AX39" s="85"/>
      <c r="AY39" s="43"/>
      <c r="AZ39" s="227"/>
      <c r="BA39" s="41"/>
      <c r="BB39" s="41"/>
      <c r="BC39" s="41"/>
      <c r="BD39" s="42"/>
      <c r="BE39" s="6"/>
      <c r="BF39" s="40"/>
      <c r="BG39" s="44"/>
      <c r="BH39" s="41"/>
      <c r="BI39" s="45"/>
      <c r="BJ39" s="41"/>
      <c r="BK39" s="42"/>
      <c r="BL39" s="6"/>
      <c r="BM39" s="46"/>
      <c r="BN39" s="6"/>
    </row>
    <row r="40" spans="1:66" ht="27" customHeight="1">
      <c r="A40" s="1497"/>
      <c r="B40" s="1526"/>
      <c r="C40" s="1535"/>
      <c r="D40" s="1486"/>
      <c r="E40" s="1438" t="s">
        <v>52</v>
      </c>
      <c r="F40" s="1439"/>
      <c r="G40" s="19">
        <v>9</v>
      </c>
      <c r="H40" s="86"/>
      <c r="I40" s="47"/>
      <c r="J40" s="50"/>
      <c r="K40" s="50"/>
      <c r="L40" s="48"/>
      <c r="M40" s="52"/>
      <c r="N40" s="52"/>
      <c r="O40" s="52"/>
      <c r="P40" s="52"/>
      <c r="Q40" s="52"/>
      <c r="R40" s="49"/>
      <c r="S40" s="47"/>
      <c r="T40" s="48"/>
      <c r="U40" s="48"/>
      <c r="V40" s="48"/>
      <c r="W40" s="48"/>
      <c r="X40" s="48"/>
      <c r="Y40" s="52"/>
      <c r="Z40" s="52"/>
      <c r="AA40" s="52"/>
      <c r="AB40" s="48"/>
      <c r="AC40" s="89"/>
      <c r="AD40" s="133"/>
      <c r="AE40" s="48"/>
      <c r="AF40" s="48"/>
      <c r="AG40" s="47">
        <f>SUM(S35:AQ35)</f>
        <v>11536742</v>
      </c>
      <c r="AH40" s="50">
        <f>SUM(S36:AQ36)</f>
        <v>0</v>
      </c>
      <c r="AI40" s="50">
        <f>SUM(S37:AQ37)</f>
        <v>1635895</v>
      </c>
      <c r="AJ40" s="89">
        <f>SUM(S38:AQ38)</f>
        <v>3977843</v>
      </c>
      <c r="AK40" s="50">
        <f>4495677+13018121</f>
        <v>17513798</v>
      </c>
      <c r="AL40" s="48"/>
      <c r="AM40" s="49"/>
      <c r="AN40" s="47"/>
      <c r="AO40" s="51"/>
      <c r="AP40" s="49"/>
      <c r="AQ40" s="89"/>
      <c r="AR40" s="6"/>
      <c r="AS40" s="47"/>
      <c r="AT40" s="50"/>
      <c r="AU40" s="50"/>
      <c r="AV40" s="50"/>
      <c r="AW40" s="50"/>
      <c r="AX40" s="89"/>
      <c r="AY40" s="50"/>
      <c r="AZ40" s="229"/>
      <c r="BA40" s="48"/>
      <c r="BB40" s="48"/>
      <c r="BC40" s="48"/>
      <c r="BD40" s="49"/>
      <c r="BE40" s="6"/>
      <c r="BF40" s="47"/>
      <c r="BG40" s="51"/>
      <c r="BH40" s="48"/>
      <c r="BI40" s="52"/>
      <c r="BJ40" s="48"/>
      <c r="BK40" s="49"/>
      <c r="BL40" s="6"/>
      <c r="BM40" s="53"/>
      <c r="BN40" s="6"/>
    </row>
    <row r="41" spans="1:66" ht="27" customHeight="1" thickBot="1">
      <c r="A41" s="1497"/>
      <c r="B41" s="1526"/>
      <c r="C41" s="1590"/>
      <c r="D41" s="1489"/>
      <c r="E41" s="1440" t="s">
        <v>45</v>
      </c>
      <c r="F41" s="1441"/>
      <c r="G41" s="20">
        <v>10</v>
      </c>
      <c r="H41" s="3"/>
      <c r="I41" s="73"/>
      <c r="J41" s="76"/>
      <c r="K41" s="76"/>
      <c r="L41" s="74"/>
      <c r="M41" s="77"/>
      <c r="N41" s="77"/>
      <c r="O41" s="77"/>
      <c r="P41" s="77"/>
      <c r="Q41" s="77"/>
      <c r="R41" s="75"/>
      <c r="S41" s="73"/>
      <c r="T41" s="74"/>
      <c r="U41" s="74"/>
      <c r="V41" s="74"/>
      <c r="W41" s="74"/>
      <c r="X41" s="74"/>
      <c r="Y41" s="77"/>
      <c r="Z41" s="77"/>
      <c r="AA41" s="77"/>
      <c r="AB41" s="74"/>
      <c r="AC41" s="92"/>
      <c r="AD41" s="138"/>
      <c r="AE41" s="74"/>
      <c r="AF41" s="74"/>
      <c r="AG41" s="73"/>
      <c r="AH41" s="76"/>
      <c r="AI41" s="76"/>
      <c r="AJ41" s="92"/>
      <c r="AK41" s="76"/>
      <c r="AL41" s="74">
        <v>19017324</v>
      </c>
      <c r="AM41" s="75"/>
      <c r="AN41" s="73"/>
      <c r="AO41" s="6"/>
      <c r="AP41" s="75"/>
      <c r="AQ41" s="92"/>
      <c r="AR41" s="6"/>
      <c r="AS41" s="110"/>
      <c r="AT41" s="114"/>
      <c r="AU41" s="114"/>
      <c r="AV41" s="114"/>
      <c r="AW41" s="114"/>
      <c r="AX41" s="115"/>
      <c r="AY41" s="114"/>
      <c r="AZ41" s="238"/>
      <c r="BA41" s="111"/>
      <c r="BB41" s="111"/>
      <c r="BC41" s="111"/>
      <c r="BD41" s="112"/>
      <c r="BE41" s="6"/>
      <c r="BF41" s="110"/>
      <c r="BG41" s="71"/>
      <c r="BH41" s="111"/>
      <c r="BI41" s="127"/>
      <c r="BJ41" s="55"/>
      <c r="BK41" s="56"/>
      <c r="BL41" s="6"/>
      <c r="BM41" s="60"/>
      <c r="BN41" s="6"/>
    </row>
    <row r="42" spans="1:66" ht="24.95" customHeight="1">
      <c r="A42" s="1497"/>
      <c r="B42" s="1526"/>
      <c r="C42" s="1591" t="s">
        <v>19</v>
      </c>
      <c r="D42" s="1445" t="s">
        <v>26</v>
      </c>
      <c r="E42" s="1449"/>
      <c r="F42" s="1446"/>
      <c r="G42" s="17">
        <v>11</v>
      </c>
      <c r="H42" s="3"/>
      <c r="I42" s="40"/>
      <c r="J42" s="43"/>
      <c r="K42" s="43"/>
      <c r="L42" s="41"/>
      <c r="M42" s="45"/>
      <c r="N42" s="45"/>
      <c r="O42" s="45"/>
      <c r="P42" s="45"/>
      <c r="Q42" s="45"/>
      <c r="R42" s="42"/>
      <c r="S42" s="40"/>
      <c r="T42" s="41"/>
      <c r="U42" s="41"/>
      <c r="V42" s="41"/>
      <c r="W42" s="41"/>
      <c r="X42" s="41"/>
      <c r="Y42" s="45"/>
      <c r="Z42" s="45"/>
      <c r="AA42" s="45"/>
      <c r="AB42" s="41"/>
      <c r="AC42" s="85"/>
      <c r="AD42" s="132"/>
      <c r="AE42" s="41"/>
      <c r="AF42" s="41"/>
      <c r="AG42" s="40"/>
      <c r="AH42" s="43"/>
      <c r="AI42" s="43"/>
      <c r="AJ42" s="85"/>
      <c r="AK42" s="43"/>
      <c r="AL42" s="41"/>
      <c r="AM42" s="42"/>
      <c r="AN42" s="40"/>
      <c r="AO42" s="44"/>
      <c r="AP42" s="42"/>
      <c r="AQ42" s="85">
        <v>219151</v>
      </c>
      <c r="AR42" s="6"/>
      <c r="AS42" s="40"/>
      <c r="AT42" s="43"/>
      <c r="AU42" s="43"/>
      <c r="AV42" s="43"/>
      <c r="AW42" s="43"/>
      <c r="AX42" s="85"/>
      <c r="AY42" s="43"/>
      <c r="AZ42" s="227"/>
      <c r="BA42" s="41"/>
      <c r="BB42" s="41"/>
      <c r="BC42" s="41"/>
      <c r="BD42" s="42"/>
      <c r="BE42" s="6"/>
      <c r="BF42" s="40"/>
      <c r="BG42" s="44"/>
      <c r="BH42" s="41"/>
      <c r="BI42" s="45"/>
      <c r="BJ42" s="63"/>
      <c r="BK42" s="64"/>
      <c r="BL42" s="6"/>
      <c r="BM42" s="65"/>
      <c r="BN42" s="6"/>
    </row>
    <row r="43" spans="1:66" ht="24.95" customHeight="1">
      <c r="A43" s="1497"/>
      <c r="B43" s="1526"/>
      <c r="C43" s="1557"/>
      <c r="D43" s="1438" t="s">
        <v>5</v>
      </c>
      <c r="E43" s="1530"/>
      <c r="F43" s="1439"/>
      <c r="G43" s="19">
        <v>12</v>
      </c>
      <c r="H43" s="3"/>
      <c r="I43" s="73"/>
      <c r="J43" s="76"/>
      <c r="K43" s="76"/>
      <c r="L43" s="74"/>
      <c r="M43" s="77"/>
      <c r="N43" s="77"/>
      <c r="O43" s="77"/>
      <c r="P43" s="77"/>
      <c r="Q43" s="77"/>
      <c r="R43" s="75"/>
      <c r="S43" s="73"/>
      <c r="T43" s="74"/>
      <c r="U43" s="74"/>
      <c r="V43" s="74"/>
      <c r="W43" s="74"/>
      <c r="X43" s="74"/>
      <c r="Y43" s="77"/>
      <c r="Z43" s="77"/>
      <c r="AA43" s="77"/>
      <c r="AB43" s="74"/>
      <c r="AC43" s="92"/>
      <c r="AD43" s="138"/>
      <c r="AE43" s="74"/>
      <c r="AF43" s="74"/>
      <c r="AG43" s="73"/>
      <c r="AH43" s="76"/>
      <c r="AI43" s="76"/>
      <c r="AJ43" s="92"/>
      <c r="AK43" s="76"/>
      <c r="AL43" s="74"/>
      <c r="AM43" s="75"/>
      <c r="AN43" s="73"/>
      <c r="AO43" s="6"/>
      <c r="AP43" s="75">
        <v>4733377</v>
      </c>
      <c r="AQ43" s="92"/>
      <c r="AR43" s="6"/>
      <c r="AS43" s="73"/>
      <c r="AT43" s="76"/>
      <c r="AU43" s="76"/>
      <c r="AV43" s="76"/>
      <c r="AW43" s="76"/>
      <c r="AX43" s="92"/>
      <c r="AY43" s="76"/>
      <c r="AZ43" s="237"/>
      <c r="BA43" s="74"/>
      <c r="BB43" s="74"/>
      <c r="BC43" s="74"/>
      <c r="BD43" s="75"/>
      <c r="BE43" s="6"/>
      <c r="BF43" s="73"/>
      <c r="BG43" s="6"/>
      <c r="BH43" s="74"/>
      <c r="BI43" s="77"/>
      <c r="BJ43" s="74"/>
      <c r="BK43" s="75"/>
      <c r="BL43" s="6"/>
      <c r="BM43" s="72"/>
      <c r="BN43" s="6"/>
    </row>
    <row r="44" spans="1:66" ht="27" customHeight="1" thickBot="1">
      <c r="A44" s="1497"/>
      <c r="B44" s="1526"/>
      <c r="C44" s="1592"/>
      <c r="D44" s="1440" t="s">
        <v>50</v>
      </c>
      <c r="E44" s="1531"/>
      <c r="F44" s="1441"/>
      <c r="G44" s="20">
        <v>13</v>
      </c>
      <c r="H44" s="140"/>
      <c r="I44" s="78">
        <v>-691954</v>
      </c>
      <c r="J44" s="81"/>
      <c r="K44" s="81"/>
      <c r="L44" s="79"/>
      <c r="M44" s="83"/>
      <c r="N44" s="83"/>
      <c r="O44" s="83"/>
      <c r="P44" s="83"/>
      <c r="Q44" s="83"/>
      <c r="R44" s="80"/>
      <c r="S44" s="78"/>
      <c r="T44" s="79"/>
      <c r="U44" s="79"/>
      <c r="V44" s="79"/>
      <c r="W44" s="79"/>
      <c r="X44" s="79"/>
      <c r="Y44" s="83"/>
      <c r="Z44" s="83"/>
      <c r="AA44" s="83"/>
      <c r="AB44" s="79"/>
      <c r="AC44" s="90"/>
      <c r="AD44" s="134"/>
      <c r="AE44" s="79"/>
      <c r="AF44" s="55"/>
      <c r="AG44" s="78"/>
      <c r="AH44" s="81"/>
      <c r="AI44" s="81"/>
      <c r="AJ44" s="90"/>
      <c r="AK44" s="81"/>
      <c r="AL44" s="79"/>
      <c r="AM44" s="80">
        <v>5073100</v>
      </c>
      <c r="AN44" s="78">
        <v>219151</v>
      </c>
      <c r="AO44" s="82"/>
      <c r="AP44" s="80"/>
      <c r="AQ44" s="90"/>
      <c r="AR44" s="6"/>
      <c r="AS44" s="54"/>
      <c r="AT44" s="57"/>
      <c r="AU44" s="57"/>
      <c r="AV44" s="57"/>
      <c r="AW44" s="57"/>
      <c r="AX44" s="91"/>
      <c r="AY44" s="57"/>
      <c r="AZ44" s="231"/>
      <c r="BA44" s="55"/>
      <c r="BB44" s="55"/>
      <c r="BC44" s="55"/>
      <c r="BD44" s="56"/>
      <c r="BE44" s="6"/>
      <c r="BF44" s="54"/>
      <c r="BG44" s="58"/>
      <c r="BH44" s="55"/>
      <c r="BI44" s="59"/>
      <c r="BJ44" s="55"/>
      <c r="BK44" s="56"/>
      <c r="BL44" s="6"/>
      <c r="BM44" s="60"/>
      <c r="BN44" s="6"/>
    </row>
    <row r="45" spans="1:66" ht="24.95" customHeight="1" thickBot="1">
      <c r="A45" s="1497"/>
      <c r="B45" s="1527"/>
      <c r="C45" s="1561" t="s">
        <v>37</v>
      </c>
      <c r="D45" s="1562"/>
      <c r="E45" s="1562"/>
      <c r="F45" s="1589"/>
      <c r="G45" s="157">
        <v>14</v>
      </c>
      <c r="H45" s="140"/>
      <c r="I45" s="93">
        <f>14015590-SUM(J45:R45)</f>
        <v>14029224</v>
      </c>
      <c r="J45" s="97"/>
      <c r="K45" s="97"/>
      <c r="L45" s="94">
        <v>-17469</v>
      </c>
      <c r="M45" s="95">
        <v>3835</v>
      </c>
      <c r="N45" s="95"/>
      <c r="O45" s="95"/>
      <c r="P45" s="95"/>
      <c r="Q45" s="95"/>
      <c r="R45" s="96"/>
      <c r="S45" s="93"/>
      <c r="T45" s="94"/>
      <c r="U45" s="94"/>
      <c r="V45" s="94"/>
      <c r="W45" s="94"/>
      <c r="X45" s="94"/>
      <c r="Y45" s="95"/>
      <c r="Z45" s="95"/>
      <c r="AA45" s="95"/>
      <c r="AB45" s="94"/>
      <c r="AC45" s="99"/>
      <c r="AD45" s="136"/>
      <c r="AE45" s="94"/>
      <c r="AF45" s="94"/>
      <c r="AG45" s="93"/>
      <c r="AH45" s="97"/>
      <c r="AI45" s="97"/>
      <c r="AJ45" s="99"/>
      <c r="AK45" s="97"/>
      <c r="AL45" s="94"/>
      <c r="AM45" s="96"/>
      <c r="AN45" s="93"/>
      <c r="AO45" s="98"/>
      <c r="AP45" s="96">
        <v>3367868</v>
      </c>
      <c r="AQ45" s="99"/>
      <c r="AR45" s="6"/>
      <c r="AS45" s="93"/>
      <c r="AT45" s="97"/>
      <c r="AU45" s="97"/>
      <c r="AV45" s="97"/>
      <c r="AW45" s="97"/>
      <c r="AX45" s="99"/>
      <c r="AY45" s="97"/>
      <c r="AZ45" s="239"/>
      <c r="BA45" s="94"/>
      <c r="BB45" s="94"/>
      <c r="BC45" s="94"/>
      <c r="BD45" s="96"/>
      <c r="BE45" s="6"/>
      <c r="BF45" s="93"/>
      <c r="BG45" s="98"/>
      <c r="BH45" s="94"/>
      <c r="BI45" s="95"/>
      <c r="BJ45" s="94"/>
      <c r="BK45" s="96"/>
      <c r="BL45" s="6"/>
      <c r="BM45" s="101"/>
      <c r="BN45" s="6"/>
    </row>
    <row r="46" spans="1:66" ht="6" customHeight="1" thickBot="1">
      <c r="A46" s="1497"/>
      <c r="B46" s="100"/>
      <c r="C46" s="87"/>
      <c r="D46" s="87"/>
      <c r="E46" s="88"/>
      <c r="F46" s="88"/>
      <c r="G46" s="87"/>
      <c r="H46" s="3"/>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240"/>
      <c r="BA46" s="6"/>
      <c r="BB46" s="6"/>
      <c r="BC46" s="6"/>
      <c r="BD46" s="6"/>
      <c r="BE46" s="6"/>
      <c r="BF46" s="6"/>
      <c r="BG46" s="6"/>
      <c r="BH46" s="6"/>
      <c r="BI46" s="6"/>
      <c r="BJ46" s="6"/>
      <c r="BK46" s="6"/>
      <c r="BL46" s="6"/>
      <c r="BM46" s="98"/>
      <c r="BN46" s="6"/>
    </row>
    <row r="47" spans="1:66" ht="24.95" customHeight="1">
      <c r="A47" s="1497"/>
      <c r="B47" s="1513" t="s">
        <v>15</v>
      </c>
      <c r="C47" s="1508" t="s">
        <v>12</v>
      </c>
      <c r="D47" s="1471" t="s">
        <v>67</v>
      </c>
      <c r="E47" s="1472"/>
      <c r="F47" s="14" t="s">
        <v>21</v>
      </c>
      <c r="G47" s="15" t="s">
        <v>235</v>
      </c>
      <c r="H47" s="3"/>
      <c r="I47" s="40"/>
      <c r="J47" s="43"/>
      <c r="K47" s="43"/>
      <c r="L47" s="41"/>
      <c r="M47" s="45"/>
      <c r="N47" s="45"/>
      <c r="O47" s="45"/>
      <c r="P47" s="45"/>
      <c r="Q47" s="45"/>
      <c r="R47" s="42"/>
      <c r="S47" s="40"/>
      <c r="T47" s="41"/>
      <c r="U47" s="41"/>
      <c r="V47" s="41">
        <v>67610</v>
      </c>
      <c r="W47" s="41"/>
      <c r="X47" s="41"/>
      <c r="Y47" s="45"/>
      <c r="Z47" s="45"/>
      <c r="AA47" s="128">
        <v>1045</v>
      </c>
      <c r="AB47" s="130"/>
      <c r="AC47" s="120"/>
      <c r="AD47" s="147"/>
      <c r="AE47" s="128">
        <f>AS32</f>
        <v>8963</v>
      </c>
      <c r="AF47" s="41"/>
      <c r="AG47" s="40"/>
      <c r="AH47" s="43"/>
      <c r="AI47" s="43"/>
      <c r="AJ47" s="85"/>
      <c r="AK47" s="43"/>
      <c r="AL47" s="41"/>
      <c r="AM47" s="42"/>
      <c r="AN47" s="40"/>
      <c r="AO47" s="44"/>
      <c r="AP47" s="42"/>
      <c r="AQ47" s="46"/>
      <c r="AR47" s="6"/>
      <c r="AS47" s="40"/>
      <c r="AT47" s="43"/>
      <c r="AU47" s="43"/>
      <c r="AV47" s="43"/>
      <c r="AW47" s="43"/>
      <c r="AX47" s="85"/>
      <c r="AY47" s="43"/>
      <c r="AZ47" s="227"/>
      <c r="BA47" s="41"/>
      <c r="BB47" s="41"/>
      <c r="BC47" s="41"/>
      <c r="BD47" s="42"/>
      <c r="BE47" s="6"/>
      <c r="BF47" s="40"/>
      <c r="BG47" s="44"/>
      <c r="BH47" s="41"/>
      <c r="BI47" s="45"/>
      <c r="BJ47" s="41"/>
      <c r="BK47" s="42"/>
      <c r="BL47" s="6"/>
      <c r="BM47" s="46"/>
      <c r="BN47" s="6"/>
    </row>
    <row r="48" spans="1:66" ht="24.95" customHeight="1">
      <c r="A48" s="1497"/>
      <c r="B48" s="1514"/>
      <c r="C48" s="1509"/>
      <c r="D48" s="1473"/>
      <c r="E48" s="1474"/>
      <c r="F48" s="16" t="s">
        <v>206</v>
      </c>
      <c r="G48" s="17" t="s">
        <v>236</v>
      </c>
      <c r="H48" s="3"/>
      <c r="I48" s="66"/>
      <c r="J48" s="69"/>
      <c r="K48" s="69"/>
      <c r="L48" s="63"/>
      <c r="M48" s="68"/>
      <c r="N48" s="68"/>
      <c r="O48" s="68"/>
      <c r="P48" s="68"/>
      <c r="Q48" s="68"/>
      <c r="R48" s="64"/>
      <c r="S48" s="66"/>
      <c r="T48" s="63"/>
      <c r="U48" s="63"/>
      <c r="V48" s="63">
        <v>31167</v>
      </c>
      <c r="W48" s="63"/>
      <c r="X48" s="63"/>
      <c r="Y48" s="68"/>
      <c r="Z48" s="68"/>
      <c r="AA48" s="206" t="s">
        <v>276</v>
      </c>
      <c r="AB48" s="131"/>
      <c r="AC48" s="121"/>
      <c r="AD48" s="148"/>
      <c r="AE48" s="129"/>
      <c r="AF48" s="63"/>
      <c r="AG48" s="66"/>
      <c r="AH48" s="69"/>
      <c r="AI48" s="69"/>
      <c r="AJ48" s="145"/>
      <c r="AK48" s="69"/>
      <c r="AL48" s="63"/>
      <c r="AM48" s="64"/>
      <c r="AN48" s="66"/>
      <c r="AO48" s="67"/>
      <c r="AP48" s="64"/>
      <c r="AQ48" s="65"/>
      <c r="AR48" s="6"/>
      <c r="AS48" s="66"/>
      <c r="AT48" s="69"/>
      <c r="AU48" s="69"/>
      <c r="AV48" s="69"/>
      <c r="AW48" s="69"/>
      <c r="AX48" s="145"/>
      <c r="AY48" s="69"/>
      <c r="AZ48" s="228"/>
      <c r="BA48" s="63"/>
      <c r="BB48" s="63"/>
      <c r="BC48" s="63"/>
      <c r="BD48" s="64"/>
      <c r="BE48" s="6"/>
      <c r="BF48" s="66"/>
      <c r="BG48" s="67"/>
      <c r="BH48" s="63"/>
      <c r="BI48" s="68"/>
      <c r="BJ48" s="63"/>
      <c r="BK48" s="64"/>
      <c r="BL48" s="6"/>
      <c r="BM48" s="65"/>
      <c r="BN48" s="6"/>
    </row>
    <row r="49" spans="1:66" ht="24.95" customHeight="1">
      <c r="A49" s="1497"/>
      <c r="B49" s="1514"/>
      <c r="C49" s="1509"/>
      <c r="D49" s="1473"/>
      <c r="E49" s="1474"/>
      <c r="F49" s="16" t="s">
        <v>207</v>
      </c>
      <c r="G49" s="17" t="s">
        <v>237</v>
      </c>
      <c r="H49" s="3"/>
      <c r="I49" s="66"/>
      <c r="J49" s="69"/>
      <c r="K49" s="69"/>
      <c r="L49" s="63"/>
      <c r="M49" s="68"/>
      <c r="N49" s="68"/>
      <c r="O49" s="68"/>
      <c r="P49" s="68"/>
      <c r="Q49" s="68"/>
      <c r="R49" s="64"/>
      <c r="S49" s="66"/>
      <c r="T49" s="63"/>
      <c r="U49" s="63"/>
      <c r="V49" s="63">
        <v>12271</v>
      </c>
      <c r="W49" s="63"/>
      <c r="X49" s="63"/>
      <c r="Y49" s="68"/>
      <c r="Z49" s="68"/>
      <c r="AA49" s="206" t="s">
        <v>276</v>
      </c>
      <c r="AB49" s="131"/>
      <c r="AC49" s="121"/>
      <c r="AD49" s="148"/>
      <c r="AE49" s="129"/>
      <c r="AF49" s="63"/>
      <c r="AG49" s="66"/>
      <c r="AH49" s="69"/>
      <c r="AI49" s="69"/>
      <c r="AJ49" s="145"/>
      <c r="AK49" s="69"/>
      <c r="AL49" s="63"/>
      <c r="AM49" s="64"/>
      <c r="AN49" s="66"/>
      <c r="AO49" s="67"/>
      <c r="AP49" s="64"/>
      <c r="AQ49" s="65"/>
      <c r="AR49" s="6"/>
      <c r="AS49" s="66"/>
      <c r="AT49" s="69"/>
      <c r="AU49" s="69"/>
      <c r="AV49" s="69"/>
      <c r="AW49" s="69"/>
      <c r="AX49" s="145"/>
      <c r="AY49" s="69"/>
      <c r="AZ49" s="228"/>
      <c r="BA49" s="63"/>
      <c r="BB49" s="63"/>
      <c r="BC49" s="63"/>
      <c r="BD49" s="64"/>
      <c r="BE49" s="6"/>
      <c r="BF49" s="66"/>
      <c r="BG49" s="67"/>
      <c r="BH49" s="63"/>
      <c r="BI49" s="68"/>
      <c r="BJ49" s="63"/>
      <c r="BK49" s="64"/>
      <c r="BL49" s="6"/>
      <c r="BM49" s="65"/>
      <c r="BN49" s="6"/>
    </row>
    <row r="50" spans="1:66" ht="24.95" customHeight="1">
      <c r="A50" s="1497"/>
      <c r="B50" s="1514"/>
      <c r="C50" s="1509"/>
      <c r="D50" s="1475" t="s">
        <v>22</v>
      </c>
      <c r="E50" s="1476"/>
      <c r="F50" s="16" t="s">
        <v>277</v>
      </c>
      <c r="G50" s="17" t="s">
        <v>278</v>
      </c>
      <c r="H50" s="3"/>
      <c r="I50" s="66"/>
      <c r="J50" s="69"/>
      <c r="K50" s="69"/>
      <c r="L50" s="63"/>
      <c r="M50" s="68"/>
      <c r="N50" s="68"/>
      <c r="O50" s="68"/>
      <c r="P50" s="68"/>
      <c r="Q50" s="68"/>
      <c r="R50" s="64"/>
      <c r="S50" s="66"/>
      <c r="T50" s="63"/>
      <c r="U50" s="63"/>
      <c r="V50" s="63">
        <v>13870</v>
      </c>
      <c r="W50" s="63"/>
      <c r="X50" s="63"/>
      <c r="Y50" s="68"/>
      <c r="Z50" s="68"/>
      <c r="AA50" s="206" t="s">
        <v>279</v>
      </c>
      <c r="AB50" s="131"/>
      <c r="AC50" s="121"/>
      <c r="AD50" s="148"/>
      <c r="AE50" s="129">
        <v>15695</v>
      </c>
      <c r="AF50" s="63"/>
      <c r="AG50" s="66"/>
      <c r="AH50" s="69"/>
      <c r="AI50" s="69"/>
      <c r="AJ50" s="145"/>
      <c r="AK50" s="69"/>
      <c r="AL50" s="63"/>
      <c r="AM50" s="64"/>
      <c r="AN50" s="66"/>
      <c r="AO50" s="67"/>
      <c r="AP50" s="64"/>
      <c r="AQ50" s="65"/>
      <c r="AR50" s="6"/>
      <c r="AS50" s="66"/>
      <c r="AT50" s="69"/>
      <c r="AU50" s="69"/>
      <c r="AV50" s="69"/>
      <c r="AW50" s="69"/>
      <c r="AX50" s="145"/>
      <c r="AY50" s="69"/>
      <c r="AZ50" s="228"/>
      <c r="BA50" s="63"/>
      <c r="BB50" s="63"/>
      <c r="BC50" s="63"/>
      <c r="BD50" s="64"/>
      <c r="BE50" s="6"/>
      <c r="BF50" s="66"/>
      <c r="BG50" s="67"/>
      <c r="BH50" s="63"/>
      <c r="BI50" s="68"/>
      <c r="BJ50" s="63"/>
      <c r="BK50" s="64"/>
      <c r="BL50" s="6"/>
      <c r="BM50" s="65"/>
      <c r="BN50" s="6"/>
    </row>
    <row r="51" spans="1:66" ht="24.95" customHeight="1">
      <c r="A51" s="1497"/>
      <c r="B51" s="1514"/>
      <c r="C51" s="1509"/>
      <c r="D51" s="1477"/>
      <c r="E51" s="1478"/>
      <c r="F51" s="16" t="s">
        <v>280</v>
      </c>
      <c r="G51" s="17" t="s">
        <v>281</v>
      </c>
      <c r="H51" s="3"/>
      <c r="I51" s="66"/>
      <c r="J51" s="69"/>
      <c r="K51" s="69"/>
      <c r="L51" s="63"/>
      <c r="M51" s="68"/>
      <c r="N51" s="68"/>
      <c r="O51" s="68"/>
      <c r="P51" s="68"/>
      <c r="Q51" s="68"/>
      <c r="R51" s="64"/>
      <c r="S51" s="66"/>
      <c r="T51" s="63"/>
      <c r="U51" s="63"/>
      <c r="V51" s="63">
        <v>1095</v>
      </c>
      <c r="W51" s="63"/>
      <c r="X51" s="63"/>
      <c r="Y51" s="68"/>
      <c r="Z51" s="68"/>
      <c r="AA51" s="206" t="s">
        <v>279</v>
      </c>
      <c r="AB51" s="131"/>
      <c r="AC51" s="121"/>
      <c r="AD51" s="148"/>
      <c r="AE51" s="129">
        <f>AW32</f>
        <v>839.5</v>
      </c>
      <c r="AF51" s="63"/>
      <c r="AG51" s="66"/>
      <c r="AH51" s="69"/>
      <c r="AI51" s="69"/>
      <c r="AJ51" s="145"/>
      <c r="AK51" s="69"/>
      <c r="AL51" s="63"/>
      <c r="AM51" s="64"/>
      <c r="AN51" s="66"/>
      <c r="AO51" s="67"/>
      <c r="AP51" s="64"/>
      <c r="AQ51" s="65"/>
      <c r="AR51" s="6"/>
      <c r="AS51" s="66"/>
      <c r="AT51" s="69"/>
      <c r="AU51" s="69"/>
      <c r="AV51" s="69"/>
      <c r="AW51" s="69"/>
      <c r="AX51" s="145"/>
      <c r="AY51" s="69"/>
      <c r="AZ51" s="228"/>
      <c r="BA51" s="63"/>
      <c r="BB51" s="63"/>
      <c r="BC51" s="63"/>
      <c r="BD51" s="64"/>
      <c r="BE51" s="6"/>
      <c r="BF51" s="66"/>
      <c r="BG51" s="67"/>
      <c r="BH51" s="63"/>
      <c r="BI51" s="68"/>
      <c r="BJ51" s="63"/>
      <c r="BK51" s="64"/>
      <c r="BL51" s="6"/>
      <c r="BM51" s="65"/>
      <c r="BN51" s="6"/>
    </row>
    <row r="52" spans="1:66" ht="24.95" customHeight="1" thickBot="1">
      <c r="A52" s="1497"/>
      <c r="B52" s="1514"/>
      <c r="C52" s="1509"/>
      <c r="D52" s="1479"/>
      <c r="E52" s="1480"/>
      <c r="F52" s="156" t="s">
        <v>282</v>
      </c>
      <c r="G52" s="157" t="s">
        <v>283</v>
      </c>
      <c r="H52" s="3"/>
      <c r="I52" s="110"/>
      <c r="J52" s="114"/>
      <c r="K52" s="114"/>
      <c r="L52" s="111"/>
      <c r="M52" s="127"/>
      <c r="N52" s="127"/>
      <c r="O52" s="127"/>
      <c r="P52" s="127"/>
      <c r="Q52" s="127"/>
      <c r="R52" s="112"/>
      <c r="S52" s="110"/>
      <c r="T52" s="111"/>
      <c r="U52" s="111"/>
      <c r="V52" s="111">
        <v>18615</v>
      </c>
      <c r="W52" s="111"/>
      <c r="X52" s="111"/>
      <c r="Y52" s="127"/>
      <c r="Z52" s="127"/>
      <c r="AA52" s="207" t="s">
        <v>279</v>
      </c>
      <c r="AB52" s="116"/>
      <c r="AC52" s="119"/>
      <c r="AD52" s="153"/>
      <c r="AE52" s="152">
        <v>11315</v>
      </c>
      <c r="AF52" s="111"/>
      <c r="AG52" s="110"/>
      <c r="AH52" s="114"/>
      <c r="AI52" s="114"/>
      <c r="AJ52" s="115"/>
      <c r="AK52" s="114"/>
      <c r="AL52" s="111"/>
      <c r="AM52" s="112"/>
      <c r="AN52" s="110"/>
      <c r="AO52" s="71"/>
      <c r="AP52" s="112"/>
      <c r="AQ52" s="113"/>
      <c r="AR52" s="6"/>
      <c r="AS52" s="110"/>
      <c r="AT52" s="114"/>
      <c r="AU52" s="114"/>
      <c r="AV52" s="114"/>
      <c r="AW52" s="114"/>
      <c r="AX52" s="115"/>
      <c r="AY52" s="114"/>
      <c r="AZ52" s="238"/>
      <c r="BA52" s="111"/>
      <c r="BB52" s="111"/>
      <c r="BC52" s="111"/>
      <c r="BD52" s="112"/>
      <c r="BE52" s="6"/>
      <c r="BF52" s="110"/>
      <c r="BG52" s="71"/>
      <c r="BH52" s="111"/>
      <c r="BI52" s="127"/>
      <c r="BJ52" s="111"/>
      <c r="BK52" s="112"/>
      <c r="BL52" s="6"/>
      <c r="BM52" s="113"/>
      <c r="BN52" s="6"/>
    </row>
    <row r="53" spans="1:66" ht="24.95" customHeight="1">
      <c r="A53" s="1497"/>
      <c r="B53" s="1515"/>
      <c r="C53" s="1509"/>
      <c r="D53" s="1481" t="s">
        <v>61</v>
      </c>
      <c r="E53" s="1456" t="s">
        <v>7</v>
      </c>
      <c r="F53" s="1457"/>
      <c r="G53" s="17">
        <v>16</v>
      </c>
      <c r="H53" s="3"/>
      <c r="I53" s="66"/>
      <c r="J53" s="69"/>
      <c r="K53" s="69"/>
      <c r="L53" s="63"/>
      <c r="M53" s="68"/>
      <c r="N53" s="68"/>
      <c r="O53" s="68"/>
      <c r="P53" s="68"/>
      <c r="Q53" s="68"/>
      <c r="R53" s="64"/>
      <c r="S53" s="150" t="s">
        <v>262</v>
      </c>
      <c r="T53" s="63"/>
      <c r="U53" s="63"/>
      <c r="V53" s="63"/>
      <c r="W53" s="151"/>
      <c r="X53" s="63"/>
      <c r="Y53" s="68"/>
      <c r="Z53" s="68"/>
      <c r="AA53" s="68"/>
      <c r="AB53" s="63"/>
      <c r="AC53" s="145"/>
      <c r="AD53" s="137"/>
      <c r="AE53" s="41"/>
      <c r="AF53" s="63"/>
      <c r="AG53" s="66"/>
      <c r="AH53" s="69"/>
      <c r="AI53" s="69"/>
      <c r="AJ53" s="145"/>
      <c r="AK53" s="69"/>
      <c r="AL53" s="63"/>
      <c r="AM53" s="64"/>
      <c r="AN53" s="66"/>
      <c r="AO53" s="67"/>
      <c r="AP53" s="64"/>
      <c r="AQ53" s="65"/>
      <c r="AR53" s="6"/>
      <c r="AS53" s="66"/>
      <c r="AT53" s="69"/>
      <c r="AU53" s="69"/>
      <c r="AV53" s="69"/>
      <c r="AW53" s="69"/>
      <c r="AX53" s="145"/>
      <c r="AY53" s="69"/>
      <c r="AZ53" s="228"/>
      <c r="BA53" s="63"/>
      <c r="BB53" s="63"/>
      <c r="BC53" s="63"/>
      <c r="BD53" s="64"/>
      <c r="BE53" s="6"/>
      <c r="BF53" s="66"/>
      <c r="BG53" s="67"/>
      <c r="BH53" s="63"/>
      <c r="BI53" s="68"/>
      <c r="BJ53" s="63"/>
      <c r="BK53" s="64"/>
      <c r="BL53" s="6"/>
      <c r="BM53" s="65"/>
      <c r="BN53" s="6"/>
    </row>
    <row r="54" spans="1:66" ht="24.95" customHeight="1">
      <c r="A54" s="1497"/>
      <c r="B54" s="1515"/>
      <c r="C54" s="1509"/>
      <c r="D54" s="1481"/>
      <c r="E54" s="1593" t="s">
        <v>288</v>
      </c>
      <c r="F54" s="1594"/>
      <c r="G54" s="242"/>
      <c r="H54" s="226"/>
      <c r="I54" s="243"/>
      <c r="J54" s="228"/>
      <c r="K54" s="228"/>
      <c r="L54" s="244"/>
      <c r="M54" s="245"/>
      <c r="N54" s="245"/>
      <c r="O54" s="245"/>
      <c r="P54" s="245"/>
      <c r="Q54" s="245"/>
      <c r="R54" s="246"/>
      <c r="S54" s="247"/>
      <c r="T54" s="244">
        <f>4414</f>
        <v>4414</v>
      </c>
      <c r="U54" s="244">
        <v>20956</v>
      </c>
      <c r="V54" s="244"/>
      <c r="W54" s="248"/>
      <c r="X54" s="244">
        <f>907+(350+312)</f>
        <v>1569</v>
      </c>
      <c r="Y54" s="245">
        <f>2700-(350+312)</f>
        <v>2038</v>
      </c>
      <c r="Z54" s="245"/>
      <c r="AA54" s="245"/>
      <c r="AB54" s="244"/>
      <c r="AC54" s="249"/>
      <c r="AD54" s="250"/>
      <c r="AE54" s="244"/>
      <c r="AF54" s="244"/>
      <c r="AG54" s="243"/>
      <c r="AH54" s="228"/>
      <c r="AI54" s="228"/>
      <c r="AJ54" s="249"/>
      <c r="AK54" s="228"/>
      <c r="AL54" s="244"/>
      <c r="AM54" s="246"/>
      <c r="AN54" s="243"/>
      <c r="AO54" s="251"/>
      <c r="AP54" s="246"/>
      <c r="AQ54" s="252"/>
      <c r="AR54" s="240"/>
      <c r="AS54" s="243"/>
      <c r="AT54" s="228"/>
      <c r="AU54" s="228"/>
      <c r="AV54" s="228"/>
      <c r="AW54" s="228"/>
      <c r="AX54" s="249"/>
      <c r="AY54" s="228"/>
      <c r="AZ54" s="228"/>
      <c r="BA54" s="244"/>
      <c r="BB54" s="244"/>
      <c r="BC54" s="244"/>
      <c r="BD54" s="246"/>
      <c r="BE54" s="240"/>
      <c r="BF54" s="243"/>
      <c r="BG54" s="251"/>
      <c r="BH54" s="244"/>
      <c r="BI54" s="245"/>
      <c r="BJ54" s="244"/>
      <c r="BK54" s="246"/>
      <c r="BL54" s="240"/>
      <c r="BM54" s="252"/>
      <c r="BN54" s="6"/>
    </row>
    <row r="55" spans="1:66" ht="24.95" customHeight="1">
      <c r="A55" s="1497"/>
      <c r="B55" s="1515"/>
      <c r="C55" s="1509"/>
      <c r="D55" s="1481"/>
      <c r="E55" s="1499" t="s">
        <v>8</v>
      </c>
      <c r="F55" s="1474"/>
      <c r="G55" s="19">
        <v>17</v>
      </c>
      <c r="H55" s="3"/>
      <c r="I55" s="47"/>
      <c r="J55" s="50"/>
      <c r="K55" s="50"/>
      <c r="L55" s="48"/>
      <c r="M55" s="52"/>
      <c r="N55" s="52"/>
      <c r="O55" s="52"/>
      <c r="P55" s="52"/>
      <c r="Q55" s="52"/>
      <c r="R55" s="49"/>
      <c r="S55" s="47"/>
      <c r="T55" s="48">
        <f>BA21+BA32</f>
        <v>9486</v>
      </c>
      <c r="U55" s="48"/>
      <c r="V55" s="48"/>
      <c r="W55" s="48"/>
      <c r="X55" s="48"/>
      <c r="Y55" s="52"/>
      <c r="Z55" s="52"/>
      <c r="AA55" s="52"/>
      <c r="AB55" s="48"/>
      <c r="AC55" s="89"/>
      <c r="AD55" s="133"/>
      <c r="AE55" s="48"/>
      <c r="AF55" s="48"/>
      <c r="AG55" s="47"/>
      <c r="AH55" s="50"/>
      <c r="AI55" s="50"/>
      <c r="AJ55" s="89"/>
      <c r="AK55" s="50"/>
      <c r="AL55" s="48"/>
      <c r="AM55" s="49"/>
      <c r="AN55" s="47"/>
      <c r="AO55" s="51"/>
      <c r="AP55" s="49"/>
      <c r="AQ55" s="53"/>
      <c r="AR55" s="6"/>
      <c r="AS55" s="47"/>
      <c r="AT55" s="50"/>
      <c r="AU55" s="50"/>
      <c r="AV55" s="50"/>
      <c r="AW55" s="50"/>
      <c r="AX55" s="89"/>
      <c r="AY55" s="50"/>
      <c r="AZ55" s="229"/>
      <c r="BA55" s="48"/>
      <c r="BB55" s="48"/>
      <c r="BC55" s="48"/>
      <c r="BD55" s="49"/>
      <c r="BE55" s="6"/>
      <c r="BF55" s="47"/>
      <c r="BG55" s="51"/>
      <c r="BH55" s="48"/>
      <c r="BI55" s="52"/>
      <c r="BJ55" s="48"/>
      <c r="BK55" s="49"/>
      <c r="BL55" s="6"/>
      <c r="BM55" s="53"/>
      <c r="BN55" s="6"/>
    </row>
    <row r="56" spans="1:66" ht="24.95" customHeight="1">
      <c r="A56" s="1497"/>
      <c r="B56" s="1515"/>
      <c r="C56" s="1509"/>
      <c r="D56" s="1481"/>
      <c r="E56" s="1499" t="s">
        <v>9</v>
      </c>
      <c r="F56" s="1474"/>
      <c r="G56" s="19">
        <v>18</v>
      </c>
      <c r="H56" s="3"/>
      <c r="I56" s="47"/>
      <c r="J56" s="50"/>
      <c r="K56" s="50"/>
      <c r="L56" s="48"/>
      <c r="M56" s="52"/>
      <c r="N56" s="52"/>
      <c r="O56" s="52"/>
      <c r="P56" s="52"/>
      <c r="Q56" s="52"/>
      <c r="R56" s="49"/>
      <c r="S56" s="47"/>
      <c r="T56" s="48"/>
      <c r="U56" s="48"/>
      <c r="V56" s="48"/>
      <c r="W56" s="48"/>
      <c r="X56" s="48">
        <f>SUM(BB21:BB32)</f>
        <v>7139</v>
      </c>
      <c r="Y56" s="52"/>
      <c r="Z56" s="52"/>
      <c r="AA56" s="52"/>
      <c r="AB56" s="48"/>
      <c r="AC56" s="89"/>
      <c r="AD56" s="133"/>
      <c r="AE56" s="48"/>
      <c r="AF56" s="48"/>
      <c r="AG56" s="47"/>
      <c r="AH56" s="50"/>
      <c r="AI56" s="50"/>
      <c r="AJ56" s="89"/>
      <c r="AK56" s="50"/>
      <c r="AL56" s="48"/>
      <c r="AM56" s="49"/>
      <c r="AN56" s="47"/>
      <c r="AO56" s="51"/>
      <c r="AP56" s="49"/>
      <c r="AQ56" s="53"/>
      <c r="AR56" s="6"/>
      <c r="AS56" s="47"/>
      <c r="AT56" s="50"/>
      <c r="AU56" s="50"/>
      <c r="AV56" s="50"/>
      <c r="AW56" s="50"/>
      <c r="AX56" s="89"/>
      <c r="AY56" s="50"/>
      <c r="AZ56" s="229"/>
      <c r="BA56" s="48"/>
      <c r="BB56" s="48"/>
      <c r="BC56" s="48"/>
      <c r="BD56" s="49"/>
      <c r="BE56" s="6"/>
      <c r="BF56" s="47"/>
      <c r="BG56" s="51"/>
      <c r="BH56" s="48"/>
      <c r="BI56" s="52"/>
      <c r="BJ56" s="48"/>
      <c r="BK56" s="49"/>
      <c r="BL56" s="6"/>
      <c r="BM56" s="53"/>
      <c r="BN56" s="6"/>
    </row>
    <row r="57" spans="1:66" ht="24.95" customHeight="1">
      <c r="A57" s="1497"/>
      <c r="B57" s="1515"/>
      <c r="C57" s="1509"/>
      <c r="D57" s="1481"/>
      <c r="E57" s="1499" t="s">
        <v>10</v>
      </c>
      <c r="F57" s="1474"/>
      <c r="G57" s="19">
        <v>19</v>
      </c>
      <c r="H57" s="3"/>
      <c r="I57" s="47"/>
      <c r="J57" s="50"/>
      <c r="K57" s="50"/>
      <c r="L57" s="48"/>
      <c r="M57" s="52"/>
      <c r="N57" s="52"/>
      <c r="O57" s="52"/>
      <c r="P57" s="52"/>
      <c r="Q57" s="52"/>
      <c r="R57" s="49"/>
      <c r="S57" s="47"/>
      <c r="T57" s="48"/>
      <c r="U57" s="48"/>
      <c r="V57" s="48"/>
      <c r="W57" s="48"/>
      <c r="X57" s="48">
        <f>SUM(BC21:BC32)</f>
        <v>2356.7400000000002</v>
      </c>
      <c r="Y57" s="52"/>
      <c r="Z57" s="52"/>
      <c r="AA57" s="52"/>
      <c r="AB57" s="48"/>
      <c r="AC57" s="89"/>
      <c r="AD57" s="133"/>
      <c r="AE57" s="48"/>
      <c r="AF57" s="48"/>
      <c r="AG57" s="47"/>
      <c r="AH57" s="50"/>
      <c r="AI57" s="50"/>
      <c r="AJ57" s="89"/>
      <c r="AK57" s="50"/>
      <c r="AL57" s="48"/>
      <c r="AM57" s="49"/>
      <c r="AN57" s="47"/>
      <c r="AO57" s="51"/>
      <c r="AP57" s="49"/>
      <c r="AQ57" s="53"/>
      <c r="AR57" s="6"/>
      <c r="AS57" s="47"/>
      <c r="AT57" s="50"/>
      <c r="AU57" s="50"/>
      <c r="AV57" s="50"/>
      <c r="AW57" s="50"/>
      <c r="AX57" s="89"/>
      <c r="AY57" s="50"/>
      <c r="AZ57" s="229"/>
      <c r="BA57" s="48"/>
      <c r="BB57" s="48"/>
      <c r="BC57" s="48"/>
      <c r="BD57" s="49"/>
      <c r="BE57" s="6"/>
      <c r="BF57" s="47"/>
      <c r="BG57" s="51"/>
      <c r="BH57" s="48"/>
      <c r="BI57" s="52"/>
      <c r="BJ57" s="48"/>
      <c r="BK57" s="49"/>
      <c r="BL57" s="6"/>
      <c r="BM57" s="53"/>
      <c r="BN57" s="6"/>
    </row>
    <row r="58" spans="1:66" ht="24.95" customHeight="1" thickBot="1">
      <c r="A58" s="1498"/>
      <c r="B58" s="1516"/>
      <c r="C58" s="1510"/>
      <c r="D58" s="1482"/>
      <c r="E58" s="1522" t="s">
        <v>11</v>
      </c>
      <c r="F58" s="1523"/>
      <c r="G58" s="20">
        <v>20</v>
      </c>
      <c r="H58" s="3"/>
      <c r="I58" s="54"/>
      <c r="J58" s="57"/>
      <c r="K58" s="57"/>
      <c r="L58" s="55"/>
      <c r="M58" s="59"/>
      <c r="N58" s="59"/>
      <c r="O58" s="59"/>
      <c r="P58" s="59"/>
      <c r="Q58" s="59"/>
      <c r="R58" s="56"/>
      <c r="S58" s="54"/>
      <c r="T58" s="55"/>
      <c r="U58" s="55"/>
      <c r="V58" s="55"/>
      <c r="W58" s="55"/>
      <c r="X58" s="55"/>
      <c r="Y58" s="59"/>
      <c r="Z58" s="59"/>
      <c r="AA58" s="59"/>
      <c r="AB58" s="55"/>
      <c r="AC58" s="91"/>
      <c r="AD58" s="139"/>
      <c r="AE58" s="55"/>
      <c r="AF58" s="55"/>
      <c r="AG58" s="54"/>
      <c r="AH58" s="57"/>
      <c r="AI58" s="57"/>
      <c r="AJ58" s="91"/>
      <c r="AK58" s="57"/>
      <c r="AL58" s="55"/>
      <c r="AM58" s="56"/>
      <c r="AN58" s="54"/>
      <c r="AO58" s="58"/>
      <c r="AP58" s="56"/>
      <c r="AQ58" s="60"/>
      <c r="AR58" s="6"/>
      <c r="AS58" s="54"/>
      <c r="AT58" s="57"/>
      <c r="AU58" s="57"/>
      <c r="AV58" s="57"/>
      <c r="AW58" s="57"/>
      <c r="AX58" s="91"/>
      <c r="AY58" s="57"/>
      <c r="AZ58" s="231"/>
      <c r="BA58" s="55"/>
      <c r="BB58" s="55"/>
      <c r="BC58" s="55"/>
      <c r="BD58" s="56"/>
      <c r="BE58" s="72"/>
      <c r="BF58" s="54"/>
      <c r="BG58" s="58"/>
      <c r="BH58" s="55"/>
      <c r="BI58" s="59"/>
      <c r="BJ58" s="55"/>
      <c r="BK58" s="56"/>
      <c r="BL58" s="6"/>
      <c r="BM58" s="60">
        <f>BD26</f>
        <v>2357</v>
      </c>
      <c r="BN58" s="6"/>
    </row>
    <row r="59" spans="1:66" ht="6" hidden="1" customHeight="1" thickBot="1">
      <c r="C59" s="3"/>
      <c r="D59" s="3"/>
      <c r="E59" s="9"/>
      <c r="F59" s="9"/>
      <c r="G59" s="10"/>
      <c r="H59" s="3"/>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240"/>
      <c r="BA59" s="6"/>
      <c r="BB59" s="6"/>
      <c r="BC59" s="6"/>
      <c r="BD59" s="6"/>
      <c r="BE59" s="6"/>
      <c r="BF59" s="6"/>
      <c r="BG59" s="6"/>
      <c r="BH59" s="6"/>
      <c r="BI59" s="6"/>
      <c r="BJ59" s="6"/>
      <c r="BK59" s="6"/>
      <c r="BL59" s="6"/>
      <c r="BM59" s="6"/>
      <c r="BN59" s="6"/>
    </row>
    <row r="60" spans="1:66" ht="24.95" hidden="1" customHeight="1">
      <c r="A60" s="1505" t="s">
        <v>17</v>
      </c>
      <c r="B60" s="1511" t="s">
        <v>68</v>
      </c>
      <c r="C60" s="1511" t="s">
        <v>13</v>
      </c>
      <c r="D60" s="1483" t="s">
        <v>67</v>
      </c>
      <c r="E60" s="1484"/>
      <c r="F60" s="21" t="s">
        <v>21</v>
      </c>
      <c r="G60" s="15" t="s">
        <v>241</v>
      </c>
      <c r="H60" s="3"/>
      <c r="I60" s="40"/>
      <c r="J60" s="43"/>
      <c r="K60" s="43"/>
      <c r="L60" s="41"/>
      <c r="M60" s="45"/>
      <c r="N60" s="45"/>
      <c r="O60" s="45"/>
      <c r="P60" s="45"/>
      <c r="Q60" s="45"/>
      <c r="R60" s="42"/>
      <c r="S60" s="40"/>
      <c r="T60" s="41"/>
      <c r="U60" s="41"/>
      <c r="V60" s="41"/>
      <c r="W60" s="41"/>
      <c r="X60" s="41"/>
      <c r="Y60" s="45"/>
      <c r="Z60" s="45"/>
      <c r="AA60" s="45"/>
      <c r="AB60" s="41"/>
      <c r="AC60" s="85"/>
      <c r="AD60" s="132"/>
      <c r="AE60" s="41"/>
      <c r="AF60" s="41"/>
      <c r="AG60" s="40"/>
      <c r="AH60" s="43"/>
      <c r="AI60" s="43"/>
      <c r="AJ60" s="85"/>
      <c r="AK60" s="43"/>
      <c r="AL60" s="41"/>
      <c r="AM60" s="42"/>
      <c r="AN60" s="40"/>
      <c r="AO60" s="44"/>
      <c r="AP60" s="42"/>
      <c r="AQ60" s="46"/>
      <c r="AR60" s="6"/>
      <c r="AS60" s="40"/>
      <c r="AT60" s="43"/>
      <c r="AU60" s="43"/>
      <c r="AV60" s="43"/>
      <c r="AW60" s="43"/>
      <c r="AX60" s="85"/>
      <c r="AY60" s="43"/>
      <c r="AZ60" s="227"/>
      <c r="BA60" s="41"/>
      <c r="BB60" s="41"/>
      <c r="BC60" s="41"/>
      <c r="BD60" s="42"/>
      <c r="BE60" s="6"/>
      <c r="BF60" s="40"/>
      <c r="BG60" s="44"/>
      <c r="BH60" s="41"/>
      <c r="BI60" s="45"/>
      <c r="BJ60" s="41"/>
      <c r="BK60" s="42"/>
      <c r="BL60" s="6"/>
      <c r="BM60" s="46">
        <f>SUM(BF24:BF34)</f>
        <v>77618</v>
      </c>
      <c r="BN60" s="6"/>
    </row>
    <row r="61" spans="1:66" ht="24.95" hidden="1" customHeight="1">
      <c r="A61" s="1506"/>
      <c r="B61" s="1512"/>
      <c r="C61" s="1512"/>
      <c r="D61" s="1485"/>
      <c r="E61" s="1486"/>
      <c r="F61" s="22" t="s">
        <v>206</v>
      </c>
      <c r="G61" s="19" t="s">
        <v>242</v>
      </c>
      <c r="H61" s="3"/>
      <c r="I61" s="47"/>
      <c r="J61" s="50"/>
      <c r="K61" s="50"/>
      <c r="L61" s="48"/>
      <c r="M61" s="52"/>
      <c r="N61" s="52"/>
      <c r="O61" s="52"/>
      <c r="P61" s="52"/>
      <c r="Q61" s="52"/>
      <c r="R61" s="49"/>
      <c r="S61" s="47"/>
      <c r="T61" s="48"/>
      <c r="U61" s="48"/>
      <c r="V61" s="48"/>
      <c r="W61" s="48"/>
      <c r="X61" s="48"/>
      <c r="Y61" s="52"/>
      <c r="Z61" s="52"/>
      <c r="AA61" s="52"/>
      <c r="AB61" s="48"/>
      <c r="AC61" s="89"/>
      <c r="AD61" s="133"/>
      <c r="AE61" s="48"/>
      <c r="AF61" s="48"/>
      <c r="AG61" s="47"/>
      <c r="AH61" s="50"/>
      <c r="AI61" s="50"/>
      <c r="AJ61" s="89"/>
      <c r="AK61" s="50"/>
      <c r="AL61" s="48"/>
      <c r="AM61" s="49"/>
      <c r="AN61" s="47"/>
      <c r="AO61" s="51"/>
      <c r="AP61" s="49"/>
      <c r="AQ61" s="53"/>
      <c r="AR61" s="6"/>
      <c r="AS61" s="47"/>
      <c r="AT61" s="50"/>
      <c r="AU61" s="50"/>
      <c r="AV61" s="50"/>
      <c r="AW61" s="50"/>
      <c r="AX61" s="89"/>
      <c r="AY61" s="50"/>
      <c r="AZ61" s="229"/>
      <c r="BA61" s="48"/>
      <c r="BB61" s="48"/>
      <c r="BC61" s="48"/>
      <c r="BD61" s="49"/>
      <c r="BE61" s="6"/>
      <c r="BF61" s="47"/>
      <c r="BG61" s="51"/>
      <c r="BH61" s="48"/>
      <c r="BI61" s="52"/>
      <c r="BJ61" s="48"/>
      <c r="BK61" s="49"/>
      <c r="BL61" s="6"/>
      <c r="BM61" s="72">
        <f>SUM(BG24:BG34)</f>
        <v>31167</v>
      </c>
      <c r="BN61" s="6"/>
    </row>
    <row r="62" spans="1:66" ht="24.95" hidden="1" customHeight="1">
      <c r="A62" s="1506"/>
      <c r="B62" s="1512"/>
      <c r="C62" s="1512"/>
      <c r="D62" s="1487"/>
      <c r="E62" s="1457"/>
      <c r="F62" s="22" t="s">
        <v>207</v>
      </c>
      <c r="G62" s="19" t="s">
        <v>243</v>
      </c>
      <c r="H62" s="3"/>
      <c r="I62" s="47"/>
      <c r="J62" s="50"/>
      <c r="K62" s="50"/>
      <c r="L62" s="48"/>
      <c r="M62" s="52"/>
      <c r="N62" s="52"/>
      <c r="O62" s="52"/>
      <c r="P62" s="52"/>
      <c r="Q62" s="52"/>
      <c r="R62" s="49"/>
      <c r="S62" s="47"/>
      <c r="T62" s="48"/>
      <c r="U62" s="48"/>
      <c r="V62" s="48"/>
      <c r="W62" s="48"/>
      <c r="X62" s="48"/>
      <c r="Y62" s="52"/>
      <c r="Z62" s="52"/>
      <c r="AA62" s="52"/>
      <c r="AB62" s="48"/>
      <c r="AC62" s="89"/>
      <c r="AD62" s="133"/>
      <c r="AE62" s="48"/>
      <c r="AF62" s="48"/>
      <c r="AG62" s="47"/>
      <c r="AH62" s="50"/>
      <c r="AI62" s="50"/>
      <c r="AJ62" s="89"/>
      <c r="AK62" s="50"/>
      <c r="AL62" s="48"/>
      <c r="AM62" s="49"/>
      <c r="AN62" s="47"/>
      <c r="AO62" s="51"/>
      <c r="AP62" s="49"/>
      <c r="AQ62" s="53"/>
      <c r="AR62" s="6"/>
      <c r="AS62" s="47"/>
      <c r="AT62" s="50"/>
      <c r="AU62" s="50"/>
      <c r="AV62" s="50"/>
      <c r="AW62" s="50"/>
      <c r="AX62" s="89"/>
      <c r="AY62" s="50"/>
      <c r="AZ62" s="229"/>
      <c r="BA62" s="48"/>
      <c r="BB62" s="48"/>
      <c r="BC62" s="48"/>
      <c r="BD62" s="49"/>
      <c r="BE62" s="6"/>
      <c r="BF62" s="47"/>
      <c r="BG62" s="51"/>
      <c r="BH62" s="48"/>
      <c r="BI62" s="52"/>
      <c r="BJ62" s="48"/>
      <c r="BK62" s="49"/>
      <c r="BL62" s="6"/>
      <c r="BM62" s="53">
        <f>SUM(BH24:BH34)</f>
        <v>12271</v>
      </c>
      <c r="BN62" s="6"/>
    </row>
    <row r="63" spans="1:66" ht="24.95" hidden="1" customHeight="1">
      <c r="A63" s="1506"/>
      <c r="B63" s="1512"/>
      <c r="C63" s="1512"/>
      <c r="D63" s="1485" t="s">
        <v>22</v>
      </c>
      <c r="E63" s="1486"/>
      <c r="F63" s="22" t="s">
        <v>277</v>
      </c>
      <c r="G63" s="19" t="s">
        <v>284</v>
      </c>
      <c r="H63" s="3"/>
      <c r="I63" s="47"/>
      <c r="J63" s="50"/>
      <c r="K63" s="50"/>
      <c r="L63" s="48"/>
      <c r="M63" s="52"/>
      <c r="N63" s="52"/>
      <c r="O63" s="52"/>
      <c r="P63" s="52"/>
      <c r="Q63" s="52"/>
      <c r="R63" s="49"/>
      <c r="S63" s="47"/>
      <c r="T63" s="48"/>
      <c r="U63" s="48"/>
      <c r="V63" s="48"/>
      <c r="W63" s="48"/>
      <c r="X63" s="48"/>
      <c r="Y63" s="52"/>
      <c r="Z63" s="52"/>
      <c r="AA63" s="52"/>
      <c r="AB63" s="48"/>
      <c r="AC63" s="89"/>
      <c r="AD63" s="133"/>
      <c r="AE63" s="48"/>
      <c r="AF63" s="48"/>
      <c r="AG63" s="47"/>
      <c r="AH63" s="50"/>
      <c r="AI63" s="50"/>
      <c r="AJ63" s="89"/>
      <c r="AK63" s="50"/>
      <c r="AL63" s="48"/>
      <c r="AM63" s="49"/>
      <c r="AN63" s="47"/>
      <c r="AO63" s="51"/>
      <c r="AP63" s="49"/>
      <c r="AQ63" s="53"/>
      <c r="AR63" s="6"/>
      <c r="AS63" s="47"/>
      <c r="AT63" s="50"/>
      <c r="AU63" s="50"/>
      <c r="AV63" s="50"/>
      <c r="AW63" s="50"/>
      <c r="AX63" s="89"/>
      <c r="AY63" s="50"/>
      <c r="AZ63" s="229"/>
      <c r="BA63" s="48"/>
      <c r="BB63" s="48"/>
      <c r="BC63" s="48"/>
      <c r="BD63" s="49"/>
      <c r="BE63" s="6"/>
      <c r="BF63" s="47"/>
      <c r="BG63" s="51"/>
      <c r="BH63" s="48"/>
      <c r="BI63" s="52"/>
      <c r="BJ63" s="48"/>
      <c r="BK63" s="49"/>
      <c r="BL63" s="6"/>
      <c r="BM63" s="53">
        <f>SUM(BI24:BI34)</f>
        <v>29565</v>
      </c>
      <c r="BN63" s="6"/>
    </row>
    <row r="64" spans="1:66" ht="24.95" hidden="1" customHeight="1">
      <c r="A64" s="1506"/>
      <c r="B64" s="1512"/>
      <c r="C64" s="1512"/>
      <c r="D64" s="1485"/>
      <c r="E64" s="1486"/>
      <c r="F64" s="24" t="s">
        <v>280</v>
      </c>
      <c r="G64" s="25" t="s">
        <v>285</v>
      </c>
      <c r="H64" s="3"/>
      <c r="I64" s="73"/>
      <c r="J64" s="76"/>
      <c r="K64" s="76"/>
      <c r="L64" s="74"/>
      <c r="M64" s="77"/>
      <c r="N64" s="77"/>
      <c r="O64" s="77"/>
      <c r="P64" s="77"/>
      <c r="Q64" s="77"/>
      <c r="R64" s="75"/>
      <c r="S64" s="73"/>
      <c r="T64" s="74"/>
      <c r="U64" s="74"/>
      <c r="V64" s="74"/>
      <c r="W64" s="74"/>
      <c r="X64" s="74"/>
      <c r="Y64" s="77"/>
      <c r="Z64" s="77"/>
      <c r="AA64" s="77"/>
      <c r="AB64" s="74"/>
      <c r="AC64" s="92"/>
      <c r="AD64" s="138"/>
      <c r="AE64" s="74"/>
      <c r="AF64" s="74"/>
      <c r="AG64" s="73"/>
      <c r="AH64" s="76"/>
      <c r="AI64" s="76"/>
      <c r="AJ64" s="92"/>
      <c r="AK64" s="76"/>
      <c r="AL64" s="74"/>
      <c r="AM64" s="75"/>
      <c r="AN64" s="73"/>
      <c r="AO64" s="6"/>
      <c r="AP64" s="75"/>
      <c r="AQ64" s="72"/>
      <c r="AR64" s="6"/>
      <c r="AS64" s="73"/>
      <c r="AT64" s="76"/>
      <c r="AU64" s="76"/>
      <c r="AV64" s="76"/>
      <c r="AW64" s="76"/>
      <c r="AX64" s="92"/>
      <c r="AY64" s="76"/>
      <c r="AZ64" s="237"/>
      <c r="BA64" s="74"/>
      <c r="BB64" s="74"/>
      <c r="BC64" s="74"/>
      <c r="BD64" s="75"/>
      <c r="BE64" s="6"/>
      <c r="BF64" s="73"/>
      <c r="BG64" s="6"/>
      <c r="BH64" s="74"/>
      <c r="BI64" s="77"/>
      <c r="BJ64" s="74"/>
      <c r="BK64" s="75"/>
      <c r="BL64" s="6"/>
      <c r="BM64" s="72">
        <f>SUM(BJ24:BJ34)</f>
        <v>1934.5</v>
      </c>
      <c r="BN64" s="6"/>
    </row>
    <row r="65" spans="1:66" ht="24.95" hidden="1" customHeight="1" thickBot="1">
      <c r="A65" s="1507"/>
      <c r="B65" s="1517"/>
      <c r="C65" s="1510"/>
      <c r="D65" s="1488"/>
      <c r="E65" s="1489"/>
      <c r="F65" s="26" t="s">
        <v>282</v>
      </c>
      <c r="G65" s="20" t="s">
        <v>286</v>
      </c>
      <c r="H65" s="3"/>
      <c r="I65" s="54"/>
      <c r="J65" s="57"/>
      <c r="K65" s="57"/>
      <c r="L65" s="55"/>
      <c r="M65" s="59"/>
      <c r="N65" s="59"/>
      <c r="O65" s="59"/>
      <c r="P65" s="59"/>
      <c r="Q65" s="59"/>
      <c r="R65" s="56"/>
      <c r="S65" s="54"/>
      <c r="T65" s="55"/>
      <c r="U65" s="55"/>
      <c r="V65" s="55"/>
      <c r="W65" s="55"/>
      <c r="X65" s="55"/>
      <c r="Y65" s="59"/>
      <c r="Z65" s="59"/>
      <c r="AA65" s="59"/>
      <c r="AB65" s="55"/>
      <c r="AC65" s="91"/>
      <c r="AD65" s="139"/>
      <c r="AE65" s="55"/>
      <c r="AF65" s="55"/>
      <c r="AG65" s="54"/>
      <c r="AH65" s="57"/>
      <c r="AI65" s="57"/>
      <c r="AJ65" s="91"/>
      <c r="AK65" s="57"/>
      <c r="AL65" s="55"/>
      <c r="AM65" s="56"/>
      <c r="AN65" s="54"/>
      <c r="AO65" s="58"/>
      <c r="AP65" s="56"/>
      <c r="AQ65" s="60"/>
      <c r="AR65" s="6"/>
      <c r="AS65" s="54"/>
      <c r="AT65" s="57"/>
      <c r="AU65" s="57"/>
      <c r="AV65" s="57"/>
      <c r="AW65" s="57"/>
      <c r="AX65" s="91"/>
      <c r="AY65" s="57"/>
      <c r="AZ65" s="231"/>
      <c r="BA65" s="55"/>
      <c r="BB65" s="55"/>
      <c r="BC65" s="55"/>
      <c r="BD65" s="56"/>
      <c r="BE65" s="6"/>
      <c r="BF65" s="54"/>
      <c r="BG65" s="58"/>
      <c r="BH65" s="55"/>
      <c r="BI65" s="59"/>
      <c r="BJ65" s="55"/>
      <c r="BK65" s="56"/>
      <c r="BL65" s="6"/>
      <c r="BM65" s="60">
        <f>SUM(BK24:BK34)</f>
        <v>29930</v>
      </c>
      <c r="BN65" s="6"/>
    </row>
    <row r="66" spans="1:66" ht="24.95" hidden="1" customHeight="1">
      <c r="E66" s="1490" t="s">
        <v>20</v>
      </c>
      <c r="F66" s="1490"/>
      <c r="G66" s="1490"/>
      <c r="I66" s="6">
        <f t="shared" ref="I66:AQ66" si="0">SUM(I11:I45)</f>
        <v>49719946</v>
      </c>
      <c r="J66" s="6">
        <f t="shared" si="0"/>
        <v>1888</v>
      </c>
      <c r="K66" s="6">
        <f t="shared" si="0"/>
        <v>0</v>
      </c>
      <c r="L66" s="6">
        <f t="shared" si="0"/>
        <v>88152</v>
      </c>
      <c r="M66" s="6">
        <f t="shared" si="0"/>
        <v>77883</v>
      </c>
      <c r="N66" s="6">
        <f t="shared" si="0"/>
        <v>7427</v>
      </c>
      <c r="O66" s="6">
        <f t="shared" si="0"/>
        <v>65961</v>
      </c>
      <c r="P66" s="6">
        <f t="shared" si="0"/>
        <v>67650</v>
      </c>
      <c r="Q66" s="6">
        <f t="shared" si="0"/>
        <v>-5432</v>
      </c>
      <c r="R66" s="6">
        <f t="shared" si="0"/>
        <v>0</v>
      </c>
      <c r="S66" s="6">
        <f t="shared" si="0"/>
        <v>33748606.700000003</v>
      </c>
      <c r="T66" s="6">
        <f t="shared" si="0"/>
        <v>105652.2</v>
      </c>
      <c r="U66" s="6">
        <f t="shared" si="0"/>
        <v>74188.2</v>
      </c>
      <c r="V66" s="6">
        <f t="shared" si="0"/>
        <v>18626.900000000001</v>
      </c>
      <c r="W66" s="6">
        <f t="shared" si="0"/>
        <v>2085903</v>
      </c>
      <c r="X66" s="6">
        <f t="shared" si="0"/>
        <v>0</v>
      </c>
      <c r="Y66" s="6">
        <f t="shared" si="0"/>
        <v>73388</v>
      </c>
      <c r="Z66" s="6">
        <f t="shared" si="0"/>
        <v>62214</v>
      </c>
      <c r="AA66" s="6">
        <f t="shared" si="0"/>
        <v>0</v>
      </c>
      <c r="AB66" s="6">
        <f t="shared" si="0"/>
        <v>498545</v>
      </c>
      <c r="AC66" s="6">
        <f t="shared" si="0"/>
        <v>32715</v>
      </c>
      <c r="AD66" s="6">
        <f t="shared" si="0"/>
        <v>10672081</v>
      </c>
      <c r="AE66" s="6">
        <f t="shared" si="0"/>
        <v>0</v>
      </c>
      <c r="AF66" s="6">
        <f t="shared" si="0"/>
        <v>3272143</v>
      </c>
      <c r="AG66" s="6">
        <f t="shared" si="0"/>
        <v>11536742</v>
      </c>
      <c r="AH66" s="6">
        <f t="shared" si="0"/>
        <v>0</v>
      </c>
      <c r="AI66" s="6">
        <f t="shared" si="0"/>
        <v>1635895</v>
      </c>
      <c r="AJ66" s="6">
        <f t="shared" si="0"/>
        <v>3977843</v>
      </c>
      <c r="AK66" s="6">
        <f t="shared" si="0"/>
        <v>17513798</v>
      </c>
      <c r="AL66" s="6">
        <f t="shared" si="0"/>
        <v>34664278</v>
      </c>
      <c r="AM66" s="6">
        <f t="shared" si="0"/>
        <v>19017324</v>
      </c>
      <c r="AN66" s="6">
        <f t="shared" si="0"/>
        <v>219151</v>
      </c>
      <c r="AO66" s="6">
        <f t="shared" si="0"/>
        <v>4733377</v>
      </c>
      <c r="AP66" s="6">
        <f t="shared" si="0"/>
        <v>4600297</v>
      </c>
      <c r="AQ66" s="6">
        <f t="shared" si="0"/>
        <v>17383458</v>
      </c>
      <c r="AR66" s="224"/>
      <c r="AS66" s="6">
        <f>SUM(AS11:AS45)</f>
        <v>77618</v>
      </c>
      <c r="AT66" s="6">
        <f t="shared" ref="AT66:BJ66" si="1">SUM(AT11:AT45)</f>
        <v>31167</v>
      </c>
      <c r="AU66" s="6">
        <f t="shared" si="1"/>
        <v>12271</v>
      </c>
      <c r="AV66" s="6">
        <f t="shared" si="1"/>
        <v>29565</v>
      </c>
      <c r="AW66" s="6">
        <f t="shared" si="1"/>
        <v>1934.5</v>
      </c>
      <c r="AX66" s="6">
        <f t="shared" si="1"/>
        <v>29930</v>
      </c>
      <c r="AY66" s="6">
        <f>SUM(AY11:AY45)</f>
        <v>0</v>
      </c>
      <c r="AZ66" s="240">
        <f>SUM(AZ11:AZ45)</f>
        <v>28977</v>
      </c>
      <c r="BA66" s="6">
        <f t="shared" si="1"/>
        <v>9486</v>
      </c>
      <c r="BB66" s="6">
        <f t="shared" si="1"/>
        <v>7139</v>
      </c>
      <c r="BC66" s="6">
        <f t="shared" si="1"/>
        <v>2356.7400000000002</v>
      </c>
      <c r="BD66" s="6">
        <f>SUM(BD11:BD45)</f>
        <v>2357</v>
      </c>
      <c r="BE66" s="6">
        <f t="shared" si="1"/>
        <v>0</v>
      </c>
      <c r="BF66" s="6">
        <f>SUM(BF11:BF45)</f>
        <v>77618</v>
      </c>
      <c r="BG66" s="6">
        <f t="shared" si="1"/>
        <v>31167</v>
      </c>
      <c r="BH66" s="6">
        <f t="shared" si="1"/>
        <v>12271</v>
      </c>
      <c r="BI66" s="6">
        <f t="shared" si="1"/>
        <v>29565</v>
      </c>
      <c r="BJ66" s="6">
        <f t="shared" si="1"/>
        <v>1934.5</v>
      </c>
      <c r="BK66" s="6">
        <f>SUM(BK11:BK45)</f>
        <v>29930</v>
      </c>
      <c r="BL66" s="6">
        <f>SUM(BL11:BL58)</f>
        <v>0</v>
      </c>
      <c r="BM66" s="1434" t="s">
        <v>63</v>
      </c>
      <c r="BN66" s="1434"/>
    </row>
    <row r="67" spans="1:66" ht="24.95" hidden="1" customHeight="1">
      <c r="E67" s="1491" t="s">
        <v>62</v>
      </c>
      <c r="F67" s="1491"/>
      <c r="G67" s="1491"/>
      <c r="I67" s="6">
        <f>SUM($I11:$AQ11)</f>
        <v>49719595</v>
      </c>
      <c r="J67" s="6">
        <f>SUM($I12:$AQ12)</f>
        <v>1888</v>
      </c>
      <c r="K67" s="6">
        <f>SUM($I13:$AQ13)</f>
        <v>0</v>
      </c>
      <c r="L67" s="6">
        <f>SUM(I14:AQ14)</f>
        <v>88152</v>
      </c>
      <c r="M67" s="6">
        <f>SUM($I15:$AQ15)</f>
        <v>77883</v>
      </c>
      <c r="N67" s="6">
        <f>SUM(I16:AQ16)</f>
        <v>7427</v>
      </c>
      <c r="O67" s="6">
        <f>SUM($I17:$AQ17)</f>
        <v>65961</v>
      </c>
      <c r="P67" s="6">
        <f>SUM($I18:$AQ18)</f>
        <v>68001</v>
      </c>
      <c r="Q67" s="6">
        <f>SUM($I19:$AQ19)</f>
        <v>-5432</v>
      </c>
      <c r="R67" s="6">
        <f>SUM(I20:AQ20)</f>
        <v>0</v>
      </c>
      <c r="S67" s="6">
        <f>SUM(I21:AQ21)</f>
        <v>33748778.100000001</v>
      </c>
      <c r="T67" s="6">
        <f>SUM(I22:AQ22)</f>
        <v>105621</v>
      </c>
      <c r="U67" s="6">
        <f>SUM($I23:$AQ23)</f>
        <v>74048</v>
      </c>
      <c r="V67" s="6">
        <f>SUM($I24:$AQ24)</f>
        <v>18626.900000000001</v>
      </c>
      <c r="W67" s="6">
        <f>SUM(I25:AQ25)</f>
        <v>2084011</v>
      </c>
      <c r="X67" s="6">
        <f>SUM(I26:AQ26)</f>
        <v>0</v>
      </c>
      <c r="Y67" s="6">
        <f>SUM($I27:$AQ27)</f>
        <v>74340</v>
      </c>
      <c r="Z67" s="6">
        <f>SUM($I28:$AQ28)</f>
        <v>63154</v>
      </c>
      <c r="AA67" s="6">
        <f>SUM($I29:$AQ29)</f>
        <v>0</v>
      </c>
      <c r="AB67" s="6">
        <f>SUM($I30:$AQ30)</f>
        <v>498545</v>
      </c>
      <c r="AC67" s="6">
        <f>SUM(I31:AQ31)</f>
        <v>32715</v>
      </c>
      <c r="AD67" s="6">
        <f>SUM(I32:AQ32)</f>
        <v>10672081</v>
      </c>
      <c r="AE67" s="6">
        <f>SUM($I33:$AQ33)</f>
        <v>0</v>
      </c>
      <c r="AF67" s="6">
        <f>SUM(I34:AQ34)</f>
        <v>3272143</v>
      </c>
      <c r="AG67" s="6">
        <f>SUM(I35:AQ35)</f>
        <v>11536742</v>
      </c>
      <c r="AH67" s="6">
        <f>SUM(I36:AQ36)</f>
        <v>0</v>
      </c>
      <c r="AI67" s="6">
        <f>SUM(I37:AQ37)</f>
        <v>1635895</v>
      </c>
      <c r="AJ67" s="6">
        <f>SUM(I38:AQ38)</f>
        <v>3977843</v>
      </c>
      <c r="AK67" s="6">
        <f>SUM(I39:AQ39)</f>
        <v>17513798</v>
      </c>
      <c r="AL67" s="6">
        <f>SUM(I40:AQ40)</f>
        <v>34664278</v>
      </c>
      <c r="AM67" s="6">
        <f>SUM(I41:AQ41)</f>
        <v>19017324</v>
      </c>
      <c r="AN67" s="6">
        <f>SUM(I42:AQ42)</f>
        <v>219151</v>
      </c>
      <c r="AO67" s="6">
        <f>SUM(I43:AQ43)</f>
        <v>4733377</v>
      </c>
      <c r="AP67" s="6">
        <f>SUM(I44:AQ44)</f>
        <v>4600297</v>
      </c>
      <c r="AQ67" s="6">
        <f>SUM(I45:AQ45)</f>
        <v>17383458</v>
      </c>
      <c r="AR67" s="224"/>
      <c r="AS67" s="6">
        <f>SUM(I47:AQ47)</f>
        <v>77618</v>
      </c>
      <c r="AT67" s="6">
        <f>SUM(I48:AQ48)</f>
        <v>31167</v>
      </c>
      <c r="AU67" s="6">
        <f>SUM(I49:AQ49)</f>
        <v>12271</v>
      </c>
      <c r="AV67" s="6">
        <f>SUM(I50:AQ50)</f>
        <v>29565</v>
      </c>
      <c r="AW67" s="6">
        <f>SUM(I51:AQ51)</f>
        <v>1934.5</v>
      </c>
      <c r="AX67" s="6">
        <f>SUM(I52:AQ52)</f>
        <v>29930</v>
      </c>
      <c r="AY67" s="6">
        <f>SUM(I53:AQ53)</f>
        <v>0</v>
      </c>
      <c r="AZ67" s="240">
        <f>SUM(J54:AR54)</f>
        <v>28977</v>
      </c>
      <c r="BA67" s="6">
        <f>SUM(I55:AQ55)</f>
        <v>9486</v>
      </c>
      <c r="BB67" s="6">
        <f>SUM(I56:AQ56)</f>
        <v>7139</v>
      </c>
      <c r="BC67" s="6">
        <f>SUM(I57:AQ57)</f>
        <v>2356.7400000000002</v>
      </c>
      <c r="BD67" s="6">
        <f>SUM(I58:BM58)</f>
        <v>2357</v>
      </c>
      <c r="BE67" s="6">
        <f>SUM(BE66)</f>
        <v>0</v>
      </c>
      <c r="BF67" s="6">
        <f>BM60</f>
        <v>77618</v>
      </c>
      <c r="BG67" s="6">
        <f>BM61</f>
        <v>31167</v>
      </c>
      <c r="BH67" s="6">
        <f>BM62</f>
        <v>12271</v>
      </c>
      <c r="BI67" s="6">
        <f>BM63</f>
        <v>29565</v>
      </c>
      <c r="BJ67" s="6">
        <f>BM64</f>
        <v>1934.5</v>
      </c>
      <c r="BK67" s="6">
        <f>BM65</f>
        <v>29930</v>
      </c>
      <c r="BL67" s="6"/>
      <c r="BM67" s="1434" t="s">
        <v>64</v>
      </c>
      <c r="BN67" s="1434"/>
    </row>
    <row r="68" spans="1:66" ht="24.95" hidden="1" customHeight="1" thickBot="1">
      <c r="E68" s="1444" t="s">
        <v>57</v>
      </c>
      <c r="F68" s="1444"/>
      <c r="G68" s="1444"/>
      <c r="I68" s="6">
        <f t="shared" ref="I68:AQ68" si="2">I66-I67</f>
        <v>351</v>
      </c>
      <c r="J68" s="6">
        <f t="shared" si="2"/>
        <v>0</v>
      </c>
      <c r="K68" s="6">
        <f t="shared" si="2"/>
        <v>0</v>
      </c>
      <c r="L68" s="6">
        <f t="shared" si="2"/>
        <v>0</v>
      </c>
      <c r="M68" s="6">
        <f t="shared" si="2"/>
        <v>0</v>
      </c>
      <c r="N68" s="6">
        <f t="shared" si="2"/>
        <v>0</v>
      </c>
      <c r="O68" s="6">
        <f t="shared" si="2"/>
        <v>0</v>
      </c>
      <c r="P68" s="6">
        <f t="shared" si="2"/>
        <v>-351</v>
      </c>
      <c r="Q68" s="6">
        <f t="shared" si="2"/>
        <v>0</v>
      </c>
      <c r="R68" s="6">
        <f t="shared" si="2"/>
        <v>0</v>
      </c>
      <c r="S68" s="6">
        <f t="shared" si="2"/>
        <v>-171.39999999850988</v>
      </c>
      <c r="T68" s="6">
        <f t="shared" si="2"/>
        <v>31.19999999999709</v>
      </c>
      <c r="U68" s="6">
        <f t="shared" si="2"/>
        <v>140.19999999999709</v>
      </c>
      <c r="V68" s="6">
        <f t="shared" si="2"/>
        <v>0</v>
      </c>
      <c r="W68" s="6">
        <f t="shared" si="2"/>
        <v>1892</v>
      </c>
      <c r="X68" s="6">
        <f t="shared" si="2"/>
        <v>0</v>
      </c>
      <c r="Y68" s="6">
        <f t="shared" si="2"/>
        <v>-952</v>
      </c>
      <c r="Z68" s="6">
        <f t="shared" si="2"/>
        <v>-940</v>
      </c>
      <c r="AA68" s="6">
        <f t="shared" si="2"/>
        <v>0</v>
      </c>
      <c r="AB68" s="6">
        <f t="shared" si="2"/>
        <v>0</v>
      </c>
      <c r="AC68" s="6">
        <f t="shared" si="2"/>
        <v>0</v>
      </c>
      <c r="AD68" s="6">
        <f t="shared" si="2"/>
        <v>0</v>
      </c>
      <c r="AE68" s="6">
        <f t="shared" si="2"/>
        <v>0</v>
      </c>
      <c r="AF68" s="6">
        <f t="shared" si="2"/>
        <v>0</v>
      </c>
      <c r="AG68" s="6">
        <f t="shared" si="2"/>
        <v>0</v>
      </c>
      <c r="AH68" s="6">
        <f t="shared" si="2"/>
        <v>0</v>
      </c>
      <c r="AI68" s="6">
        <f t="shared" si="2"/>
        <v>0</v>
      </c>
      <c r="AJ68" s="6">
        <f t="shared" si="2"/>
        <v>0</v>
      </c>
      <c r="AK68" s="6">
        <f t="shared" si="2"/>
        <v>0</v>
      </c>
      <c r="AL68" s="6">
        <f t="shared" si="2"/>
        <v>0</v>
      </c>
      <c r="AM68" s="6">
        <f t="shared" si="2"/>
        <v>0</v>
      </c>
      <c r="AN68" s="6">
        <f t="shared" si="2"/>
        <v>0</v>
      </c>
      <c r="AO68" s="6">
        <f t="shared" si="2"/>
        <v>0</v>
      </c>
      <c r="AP68" s="6">
        <f t="shared" si="2"/>
        <v>0</v>
      </c>
      <c r="AQ68" s="6">
        <f t="shared" si="2"/>
        <v>0</v>
      </c>
      <c r="AR68" s="224"/>
      <c r="AS68" s="6">
        <f t="shared" ref="AS68:BD68" si="3">AS66-AS67</f>
        <v>0</v>
      </c>
      <c r="AT68" s="6">
        <f t="shared" si="3"/>
        <v>0</v>
      </c>
      <c r="AU68" s="6">
        <f t="shared" si="3"/>
        <v>0</v>
      </c>
      <c r="AV68" s="6">
        <f t="shared" si="3"/>
        <v>0</v>
      </c>
      <c r="AW68" s="6">
        <f t="shared" si="3"/>
        <v>0</v>
      </c>
      <c r="AX68" s="6">
        <f t="shared" si="3"/>
        <v>0</v>
      </c>
      <c r="AY68" s="6">
        <f t="shared" si="3"/>
        <v>0</v>
      </c>
      <c r="AZ68" s="240">
        <f t="shared" si="3"/>
        <v>0</v>
      </c>
      <c r="BA68" s="6">
        <f t="shared" si="3"/>
        <v>0</v>
      </c>
      <c r="BB68" s="6">
        <f t="shared" si="3"/>
        <v>0</v>
      </c>
      <c r="BC68" s="6">
        <f t="shared" si="3"/>
        <v>0</v>
      </c>
      <c r="BD68" s="6">
        <f t="shared" si="3"/>
        <v>0</v>
      </c>
      <c r="BE68" s="6"/>
      <c r="BF68" s="6">
        <f t="shared" ref="BF68:BK68" si="4">BF66-BF67</f>
        <v>0</v>
      </c>
      <c r="BG68" s="6">
        <f t="shared" si="4"/>
        <v>0</v>
      </c>
      <c r="BH68" s="6">
        <f t="shared" si="4"/>
        <v>0</v>
      </c>
      <c r="BI68" s="6">
        <f t="shared" si="4"/>
        <v>0</v>
      </c>
      <c r="BJ68" s="6">
        <f t="shared" si="4"/>
        <v>0</v>
      </c>
      <c r="BK68" s="6">
        <f t="shared" si="4"/>
        <v>0</v>
      </c>
      <c r="BL68" s="6"/>
      <c r="BM68" s="1434" t="s">
        <v>65</v>
      </c>
      <c r="BN68" s="1434"/>
    </row>
    <row r="69" spans="1:66" ht="24.95" hidden="1" customHeight="1" thickBot="1">
      <c r="A69" s="1492" t="s">
        <v>23</v>
      </c>
      <c r="B69" s="1493"/>
      <c r="C69" s="1493"/>
      <c r="D69" s="1493"/>
      <c r="E69" s="1493"/>
      <c r="F69" s="1493"/>
      <c r="G69" s="1494"/>
      <c r="I69" s="1492" t="s">
        <v>202</v>
      </c>
      <c r="J69" s="1493"/>
      <c r="K69" s="1493"/>
      <c r="L69" s="1493"/>
      <c r="M69" s="1493"/>
      <c r="N69" s="1493"/>
      <c r="O69" s="1493"/>
      <c r="P69" s="1493"/>
      <c r="Q69" s="1493"/>
      <c r="R69" s="1493"/>
      <c r="S69" s="1493"/>
      <c r="T69" s="1493"/>
      <c r="U69" s="1493"/>
      <c r="V69" s="1493"/>
      <c r="W69" s="1493"/>
      <c r="X69" s="1493"/>
      <c r="Y69" s="1493"/>
      <c r="Z69" s="1493"/>
      <c r="AA69" s="1493"/>
      <c r="AB69" s="1493"/>
      <c r="AC69" s="1493"/>
      <c r="AD69" s="1493"/>
      <c r="AE69" s="1493"/>
      <c r="AF69" s="1493"/>
      <c r="AG69" s="1493"/>
      <c r="AH69" s="1493"/>
      <c r="AI69" s="1493"/>
      <c r="AJ69" s="1493"/>
      <c r="AK69" s="1493"/>
      <c r="AL69" s="1493"/>
      <c r="AM69" s="1493"/>
      <c r="AN69" s="1493"/>
      <c r="AO69" s="1493"/>
      <c r="AP69" s="1493"/>
      <c r="AQ69" s="1494"/>
      <c r="AR69" s="7"/>
      <c r="AS69" s="11" t="s">
        <v>25</v>
      </c>
      <c r="AT69" s="12" t="s">
        <v>287</v>
      </c>
      <c r="AU69" s="12" t="s">
        <v>287</v>
      </c>
      <c r="AV69" s="12" t="s">
        <v>287</v>
      </c>
      <c r="AW69" s="12" t="s">
        <v>287</v>
      </c>
      <c r="AX69" s="12" t="s">
        <v>287</v>
      </c>
      <c r="AY69" s="12" t="s">
        <v>24</v>
      </c>
      <c r="AZ69" s="241" t="s">
        <v>24</v>
      </c>
      <c r="BA69" s="12" t="s">
        <v>24</v>
      </c>
      <c r="BB69" s="12" t="s">
        <v>24</v>
      </c>
      <c r="BC69" s="12" t="s">
        <v>24</v>
      </c>
      <c r="BD69" s="13" t="s">
        <v>24</v>
      </c>
      <c r="BF69" s="11" t="s">
        <v>25</v>
      </c>
      <c r="BG69" s="12" t="s">
        <v>287</v>
      </c>
      <c r="BH69" s="12" t="s">
        <v>287</v>
      </c>
      <c r="BI69" s="12" t="s">
        <v>287</v>
      </c>
      <c r="BJ69" s="12" t="s">
        <v>287</v>
      </c>
      <c r="BK69" s="13" t="s">
        <v>287</v>
      </c>
      <c r="BM69" s="1470" t="s">
        <v>66</v>
      </c>
      <c r="BN69" s="1470"/>
    </row>
  </sheetData>
  <mergeCells count="130">
    <mergeCell ref="W7:W8"/>
    <mergeCell ref="X7:Z7"/>
    <mergeCell ref="W6:AA6"/>
    <mergeCell ref="AA7:AA8"/>
    <mergeCell ref="AB6:AB8"/>
    <mergeCell ref="AC6:AC8"/>
    <mergeCell ref="E56:F56"/>
    <mergeCell ref="C45:F45"/>
    <mergeCell ref="C39:D41"/>
    <mergeCell ref="E40:F40"/>
    <mergeCell ref="C42:C44"/>
    <mergeCell ref="S7:S8"/>
    <mergeCell ref="E54:F54"/>
    <mergeCell ref="D21:D24"/>
    <mergeCell ref="D25:D29"/>
    <mergeCell ref="E25:F25"/>
    <mergeCell ref="D11:D13"/>
    <mergeCell ref="S6:V6"/>
    <mergeCell ref="T7:U7"/>
    <mergeCell ref="I6:K6"/>
    <mergeCell ref="I7:I8"/>
    <mergeCell ref="I3:BD3"/>
    <mergeCell ref="AS5:BD5"/>
    <mergeCell ref="AS4:BD4"/>
    <mergeCell ref="I4:AQ4"/>
    <mergeCell ref="S5:AC5"/>
    <mergeCell ref="AD5:AF5"/>
    <mergeCell ref="I5:R5"/>
    <mergeCell ref="BF3:BM3"/>
    <mergeCell ref="BF4:BM4"/>
    <mergeCell ref="BM5:BM8"/>
    <mergeCell ref="BA7:BA8"/>
    <mergeCell ref="AY6:BD6"/>
    <mergeCell ref="AS6:AU7"/>
    <mergeCell ref="BF5:BK5"/>
    <mergeCell ref="BC7:BC8"/>
    <mergeCell ref="BD7:BD8"/>
    <mergeCell ref="BB7:BB8"/>
    <mergeCell ref="BF6:BH7"/>
    <mergeCell ref="BI6:BK7"/>
    <mergeCell ref="AZ7:AZ8"/>
    <mergeCell ref="AV6:AX7"/>
    <mergeCell ref="AD6:AE6"/>
    <mergeCell ref="AE7:AE8"/>
    <mergeCell ref="AD7:AD8"/>
    <mergeCell ref="AN5:AP5"/>
    <mergeCell ref="AI7:AI8"/>
    <mergeCell ref="AG7:AG8"/>
    <mergeCell ref="J7:J8"/>
    <mergeCell ref="K7:K8"/>
    <mergeCell ref="L6:M6"/>
    <mergeCell ref="E11:F11"/>
    <mergeCell ref="E12:F12"/>
    <mergeCell ref="E13:F13"/>
    <mergeCell ref="N6:R6"/>
    <mergeCell ref="L7:L8"/>
    <mergeCell ref="M7:M8"/>
    <mergeCell ref="N7:O7"/>
    <mergeCell ref="P7:Q7"/>
    <mergeCell ref="R7:R8"/>
    <mergeCell ref="AG5:AJ5"/>
    <mergeCell ref="AK5:AM5"/>
    <mergeCell ref="AK6:AK8"/>
    <mergeCell ref="AL6:AL8"/>
    <mergeCell ref="AM6:AM8"/>
    <mergeCell ref="AN6:AN8"/>
    <mergeCell ref="AO6:AO8"/>
    <mergeCell ref="AP6:AP8"/>
    <mergeCell ref="V7:V8"/>
    <mergeCell ref="B11:B45"/>
    <mergeCell ref="E21:F21"/>
    <mergeCell ref="D43:F43"/>
    <mergeCell ref="D44:F44"/>
    <mergeCell ref="D30:F30"/>
    <mergeCell ref="C21:C31"/>
    <mergeCell ref="C35:C38"/>
    <mergeCell ref="C32:D34"/>
    <mergeCell ref="D31:F31"/>
    <mergeCell ref="E34:F34"/>
    <mergeCell ref="E18:E19"/>
    <mergeCell ref="E15:F15"/>
    <mergeCell ref="E38:F38"/>
    <mergeCell ref="BM69:BN69"/>
    <mergeCell ref="D47:E49"/>
    <mergeCell ref="D50:E52"/>
    <mergeCell ref="D53:D58"/>
    <mergeCell ref="D60:E62"/>
    <mergeCell ref="D63:E65"/>
    <mergeCell ref="E66:G66"/>
    <mergeCell ref="E67:G67"/>
    <mergeCell ref="A69:G69"/>
    <mergeCell ref="A11:A58"/>
    <mergeCell ref="I69:AQ69"/>
    <mergeCell ref="E57:F57"/>
    <mergeCell ref="D14:D15"/>
    <mergeCell ref="D16:D20"/>
    <mergeCell ref="E14:F14"/>
    <mergeCell ref="E16:E17"/>
    <mergeCell ref="A60:A65"/>
    <mergeCell ref="C47:C58"/>
    <mergeCell ref="C60:C65"/>
    <mergeCell ref="B47:B58"/>
    <mergeCell ref="B60:B65"/>
    <mergeCell ref="C11:C20"/>
    <mergeCell ref="E55:F55"/>
    <mergeCell ref="E58:F58"/>
    <mergeCell ref="BM68:BN68"/>
    <mergeCell ref="BM67:BN67"/>
    <mergeCell ref="BM66:BN66"/>
    <mergeCell ref="AY7:AY8"/>
    <mergeCell ref="E22:E23"/>
    <mergeCell ref="E24:F24"/>
    <mergeCell ref="E26:E28"/>
    <mergeCell ref="E29:F29"/>
    <mergeCell ref="E20:F20"/>
    <mergeCell ref="E32:E33"/>
    <mergeCell ref="E68:G68"/>
    <mergeCell ref="E41:F41"/>
    <mergeCell ref="E39:F39"/>
    <mergeCell ref="E35:F35"/>
    <mergeCell ref="D42:F42"/>
    <mergeCell ref="D35:D38"/>
    <mergeCell ref="E36:F36"/>
    <mergeCell ref="E37:F37"/>
    <mergeCell ref="E53:F53"/>
    <mergeCell ref="AJ7:AJ8"/>
    <mergeCell ref="AF6:AF8"/>
    <mergeCell ref="AQ5:AQ8"/>
    <mergeCell ref="AG6:AJ6"/>
    <mergeCell ref="AH7:AH8"/>
  </mergeCells>
  <phoneticPr fontId="3"/>
  <pageMargins left="0.33" right="0.16" top="0.23" bottom="0.31" header="0.2" footer="0.27"/>
  <pageSetup paperSize="8" scale="44"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CC302"/>
  <sheetViews>
    <sheetView workbookViewId="0">
      <pane xSplit="8" ySplit="8" topLeftCell="I50" activePane="bottomRight" state="frozen"/>
      <selection pane="topRight" activeCell="I1" sqref="I1"/>
      <selection pane="bottomLeft" activeCell="A9" sqref="A9"/>
      <selection pane="bottomRight" activeCell="A60" sqref="A60"/>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579</v>
      </c>
      <c r="C1" s="801"/>
      <c r="D1" s="801"/>
      <c r="E1" s="801"/>
      <c r="F1" s="801"/>
      <c r="G1" s="803"/>
      <c r="H1" s="801"/>
      <c r="I1" s="801"/>
      <c r="J1" s="804"/>
      <c r="K1" s="801"/>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H24要素所得!D53</f>
        <v>17782286</v>
      </c>
      <c r="K9" s="835">
        <f>H24要素所得!D54</f>
        <v>490050</v>
      </c>
      <c r="L9" s="835">
        <f>H24要素所得!D55</f>
        <v>169345</v>
      </c>
      <c r="M9" s="835">
        <f>H24要素所得!D50-H24要素所得!D51</f>
        <v>0</v>
      </c>
      <c r="N9" s="834">
        <f>'3統合勘定'!D15</f>
        <v>12798410</v>
      </c>
      <c r="O9" s="835">
        <f>'3統合勘定'!D16</f>
        <v>2986108</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'3統合勘定'!D18</f>
        <v>18674</v>
      </c>
      <c r="AQ9" s="843">
        <f>'3統合勘定'!D17</f>
        <v>4618983</v>
      </c>
      <c r="AR9" s="838"/>
      <c r="AS9" s="837"/>
      <c r="AT9" s="844" t="s">
        <v>95</v>
      </c>
      <c r="AU9" s="837"/>
      <c r="AV9" s="837"/>
      <c r="AW9" s="1017">
        <f>'3統合勘定'!D24</f>
        <v>414677</v>
      </c>
      <c r="AX9" s="845"/>
      <c r="AY9" s="1008">
        <f>'3統合勘定'!D20+'3統合勘定'!D22+'3統合勘定'!D23</f>
        <v>15996196</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H24要素所得!C53</f>
        <v>35665773</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H24要素所得!C54</f>
        <v>1976163</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H24要素所得!C55</f>
        <v>634922</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H24要素所得!C50-H24要素所得!C51</f>
        <v>151767</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'4所得支出勘定'!D120</f>
        <v>307394</v>
      </c>
      <c r="AN14" s="863">
        <f>'4所得支出勘定'!D152</f>
        <v>12491016</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'4所得支出勘定'!D87</f>
        <v>2986108</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H24要素所得!J53</f>
        <v>8171608</v>
      </c>
      <c r="K16" s="879">
        <f>H24要素所得!J54</f>
        <v>1117346</v>
      </c>
      <c r="L16" s="879">
        <f>H24要素所得!J55</f>
        <v>373228</v>
      </c>
      <c r="M16" s="879">
        <f>H24要素所得!J50-H24要素所得!J51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953462</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H24要素所得!F53</f>
        <v>4650946</v>
      </c>
      <c r="K17" s="882">
        <f>H24要素所得!F54</f>
        <v>367366</v>
      </c>
      <c r="L17" s="879">
        <f>H24要素所得!F55</f>
        <v>81392</v>
      </c>
      <c r="M17" s="879">
        <f>H24要素所得!F50-H24要素所得!F51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'5資本調達勘定'!D8*-1</f>
        <v>-2469025</v>
      </c>
      <c r="AS17" s="882">
        <f>'5資本調達勘定'!D23*-1</f>
        <v>-71503</v>
      </c>
      <c r="AT17" s="882">
        <f>'5資本調達勘定'!D36*-1</f>
        <v>-367366</v>
      </c>
      <c r="AU17" s="882">
        <f>'5資本調達勘定'!D66*-1</f>
        <v>-81392</v>
      </c>
      <c r="AV17" s="882">
        <f>'5資本調達勘定'!D51*-1</f>
        <v>-2110418</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H24要素所得!H53</f>
        <v>1133965</v>
      </c>
      <c r="K18" s="882">
        <f>H24要素所得!H54</f>
        <v>1401</v>
      </c>
      <c r="L18" s="882">
        <f>H24要素所得!H55</f>
        <v>10957</v>
      </c>
      <c r="M18" s="882">
        <f>H24要素所得!H50-H24要素所得!H51</f>
        <v>151767</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H24要素所得!K53</f>
        <v>3926967</v>
      </c>
      <c r="K19" s="873">
        <f>H24要素所得!K54</f>
        <v>0</v>
      </c>
      <c r="L19" s="873">
        <f>H24要素所得!K55</f>
        <v>0</v>
      </c>
      <c r="M19" s="873">
        <f>H24要素所得!K50-H24要素所得!K51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'4所得支出勘定'!D7</f>
        <v>918808</v>
      </c>
      <c r="V20" s="897">
        <f>'4所得支出勘定'!D35</f>
        <v>1242649</v>
      </c>
      <c r="W20" s="897">
        <f>'4所得支出勘定'!D78</f>
        <v>114190</v>
      </c>
      <c r="X20" s="897">
        <f>'4所得支出勘定'!D113</f>
        <v>1326</v>
      </c>
      <c r="Y20" s="898">
        <f>'4所得支出勘定'!D139</f>
        <v>43184</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'3統合勘定'!D43</f>
        <v>574964</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'4所得支出勘定'!D17</f>
        <v>1858940</v>
      </c>
      <c r="T21" s="907">
        <f>'4所得支出勘定'!D18</f>
        <v>581754</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'4所得支出勘定'!D53</f>
        <v>279568</v>
      </c>
      <c r="T22" s="912">
        <f>'4所得支出勘定'!D54</f>
        <v>1230527</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'4所得支出勘定'!D90-'4所得支出勘定'!D91</f>
        <v>628425</v>
      </c>
      <c r="S23" s="911"/>
      <c r="T23" s="912">
        <f>'4所得支出勘定'!D92</f>
        <v>99121</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'4所得支出勘定'!D123</f>
        <v>12799</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'4所得支出勘定'!D158</f>
        <v>10615644</v>
      </c>
      <c r="Q25" s="873"/>
      <c r="R25" s="873"/>
      <c r="S25" s="875">
        <f>'4所得支出勘定'!D155</f>
        <v>1788459</v>
      </c>
      <c r="T25" s="918">
        <f>'4所得支出勘定'!D163</f>
        <v>970919</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'4所得支出勘定'!D11</f>
        <v>577506</v>
      </c>
      <c r="AF26" s="882">
        <f>'4所得支出勘定'!D43</f>
        <v>63014</v>
      </c>
      <c r="AG26" s="882"/>
      <c r="AH26" s="882"/>
      <c r="AI26" s="882">
        <f>'4所得支出勘定'!D143</f>
        <v>1026505</v>
      </c>
      <c r="AJ26" s="849"/>
      <c r="AK26" s="845"/>
      <c r="AL26" s="845"/>
      <c r="AM26" s="845"/>
      <c r="AN26" s="845"/>
      <c r="AO26" s="849"/>
      <c r="AP26" s="849"/>
      <c r="AQ26" s="851"/>
      <c r="AR26" s="845"/>
      <c r="AS26" s="845"/>
      <c r="AT26" s="845"/>
      <c r="AU26" s="845"/>
      <c r="AV26" s="845"/>
      <c r="AW26" s="854"/>
      <c r="AX26" s="845"/>
      <c r="AY26" s="884">
        <f>SUM(Z31:Z35)-SUM(AE26:AI26)</f>
        <v>-914198</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'4所得支出勘定'!D144</f>
        <v>2701870</v>
      </c>
      <c r="AJ27" s="849"/>
      <c r="AK27" s="845"/>
      <c r="AL27" s="845"/>
      <c r="AM27" s="845"/>
      <c r="AN27" s="845"/>
      <c r="AO27" s="849"/>
      <c r="AP27" s="849"/>
      <c r="AQ27" s="851"/>
      <c r="AR27" s="845"/>
      <c r="AS27" s="845"/>
      <c r="AT27" s="845"/>
      <c r="AU27" s="845"/>
      <c r="AV27" s="845"/>
      <c r="AW27" s="854"/>
      <c r="AX27" s="845"/>
      <c r="AY27" s="884">
        <f>SUM(AA31:AA35)-SUM(AE27:AI27)</f>
        <v>-1723616</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'4所得支出勘定'!D12</f>
        <v>24794</v>
      </c>
      <c r="AF28" s="879">
        <f>'4所得支出勘定'!D44</f>
        <v>458369</v>
      </c>
      <c r="AG28" s="882">
        <f>'4所得支出勘定'!D81</f>
        <v>681362</v>
      </c>
      <c r="AH28" s="882">
        <f>'4所得支出勘定'!D116</f>
        <v>14518</v>
      </c>
      <c r="AI28" s="882"/>
      <c r="AJ28" s="922" t="s">
        <v>138</v>
      </c>
      <c r="AK28" s="845"/>
      <c r="AL28" s="845"/>
      <c r="AM28" s="845"/>
      <c r="AN28" s="845"/>
      <c r="AO28" s="849"/>
      <c r="AP28" s="849"/>
      <c r="AQ28" s="851"/>
      <c r="AR28" s="845"/>
      <c r="AS28" s="845"/>
      <c r="AT28" s="850" t="s">
        <v>138</v>
      </c>
      <c r="AU28" s="845"/>
      <c r="AV28" s="845"/>
      <c r="AW28" s="854"/>
      <c r="AX28" s="845"/>
      <c r="AY28" s="884">
        <f>SUM(AB31:AB35)-SUM(AE28:AI28)</f>
        <v>2351810</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'4所得支出勘定'!D50</f>
        <v>-156184</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'4所得支出勘定'!D13</f>
        <v>72722</v>
      </c>
      <c r="AF30" s="873">
        <f>'4所得支出勘定'!D47</f>
        <v>209936</v>
      </c>
      <c r="AG30" s="873">
        <f>'4所得支出勘定'!D85</f>
        <v>386240</v>
      </c>
      <c r="AH30" s="873">
        <f>'4所得支出勘定'!D119</f>
        <v>1824</v>
      </c>
      <c r="AI30" s="873">
        <f>'4所得支出勘定'!D150</f>
        <v>409187</v>
      </c>
      <c r="AJ30" s="867"/>
      <c r="AK30" s="868"/>
      <c r="AL30" s="868"/>
      <c r="AM30" s="868"/>
      <c r="AN30" s="868"/>
      <c r="AO30" s="867"/>
      <c r="AP30" s="867"/>
      <c r="AQ30" s="871"/>
      <c r="AR30" s="868"/>
      <c r="AS30" s="868"/>
      <c r="AT30" s="868"/>
      <c r="AU30" s="868"/>
      <c r="AV30" s="868"/>
      <c r="AW30" s="876"/>
      <c r="AX30" s="845"/>
      <c r="AY30" s="892">
        <f>SUM(AD31:AD35)-SUM(AE30:AI30)</f>
        <v>1991867</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1521886</v>
      </c>
      <c r="V31" s="882"/>
      <c r="W31" s="882"/>
      <c r="X31" s="882"/>
      <c r="Y31" s="911"/>
      <c r="Z31" s="882"/>
      <c r="AA31" s="882">
        <f>'4所得支出勘定'!D23</f>
        <v>24794</v>
      </c>
      <c r="AB31" s="882"/>
      <c r="AC31" s="882"/>
      <c r="AD31" s="882">
        <f>'4所得支出勘定'!D24</f>
        <v>140574</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267446</v>
      </c>
      <c r="W32" s="882"/>
      <c r="X32" s="882"/>
      <c r="Y32" s="931" t="s">
        <v>138</v>
      </c>
      <c r="Z32" s="882"/>
      <c r="AA32" s="882">
        <f>'4所得支出勘定'!D60</f>
        <v>283701</v>
      </c>
      <c r="AB32" s="882"/>
      <c r="AC32" s="882"/>
      <c r="AD32" s="882">
        <f>'4所得支出勘定'!D66</f>
        <v>213508</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613356</v>
      </c>
      <c r="X33" s="882"/>
      <c r="Y33" s="911"/>
      <c r="Z33" s="882">
        <f>'4所得支出勘定'!D97</f>
        <v>752827</v>
      </c>
      <c r="AA33" s="882">
        <f>'4所得支出勘定'!D98</f>
        <v>667542</v>
      </c>
      <c r="AB33" s="882"/>
      <c r="AC33" s="882"/>
      <c r="AD33" s="882">
        <f>'4所得支出勘定'!D102</f>
        <v>2087095</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11473</v>
      </c>
      <c r="Y34" s="911"/>
      <c r="Z34" s="882"/>
      <c r="AA34" s="882">
        <f>'4所得支出勘定'!D128</f>
        <v>2217</v>
      </c>
      <c r="AB34" s="882"/>
      <c r="AC34" s="882"/>
      <c r="AD34" s="882">
        <f>'4所得支出勘定'!D129</f>
        <v>323157</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13331838</v>
      </c>
      <c r="Z35" s="873"/>
      <c r="AA35" s="873"/>
      <c r="AB35" s="873">
        <f>'4所得支出勘定'!D171</f>
        <v>3530853</v>
      </c>
      <c r="AC35" s="873">
        <f>'4所得支出勘定'!D178</f>
        <v>-156184</v>
      </c>
      <c r="AD35" s="873">
        <f>'4所得支出勘定'!D176</f>
        <v>307442</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1012232</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189520</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3053218</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320505</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12876387</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'5資本調達勘定'!D85</f>
        <v>94609</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'5資本調達勘定'!D9</f>
        <v>15647</v>
      </c>
      <c r="AS42" s="882"/>
      <c r="AT42" s="882"/>
      <c r="AU42" s="882"/>
      <c r="AV42" s="882">
        <f>'5資本調達勘定'!D52</f>
        <v>3027</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'5資本調達勘定'!D7</f>
        <v>2172972</v>
      </c>
      <c r="AS43" s="873">
        <f>'5資本調達勘定'!D22</f>
        <v>26615</v>
      </c>
      <c r="AT43" s="873">
        <f>'5資本調達勘定'!D35</f>
        <v>496505</v>
      </c>
      <c r="AU43" s="873">
        <f>'5資本調達勘定'!D65</f>
        <v>58178</v>
      </c>
      <c r="AV43" s="873">
        <f>'5資本調達勘定'!D50</f>
        <v>1864713</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'5資本調達勘定'!D12</f>
        <v>1012232</v>
      </c>
      <c r="AK44" s="863"/>
      <c r="AL44" s="863"/>
      <c r="AM44" s="863"/>
      <c r="AN44" s="906"/>
      <c r="AO44" s="862">
        <f>'5資本調達勘定'!D13</f>
        <v>97340</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'5資本調達勘定'!D26</f>
        <v>189520</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'5資本調達勘定'!D40</f>
        <v>67110</v>
      </c>
      <c r="AM46" s="882"/>
      <c r="AN46" s="911"/>
      <c r="AO46" s="878">
        <f>'5資本調達勘定'!D41</f>
        <v>63226</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'5資本調達勘定'!D69</f>
        <v>13111</v>
      </c>
      <c r="AN47" s="911"/>
      <c r="AO47" s="953">
        <f>'5資本調達勘定'!D70</f>
        <v>1117</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'5資本調達勘定'!D55</f>
        <v>385371</v>
      </c>
      <c r="AO48" s="954">
        <f>'5資本調達勘定'!D56</f>
        <v>-67074</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'3統合勘定'!D21</f>
        <v>16846104</v>
      </c>
      <c r="J51" s="968"/>
      <c r="K51" s="969"/>
      <c r="L51" s="969"/>
      <c r="M51" s="970"/>
      <c r="N51" s="969"/>
      <c r="O51" s="969"/>
      <c r="P51" s="968"/>
      <c r="Q51" s="969"/>
      <c r="R51" s="971">
        <f>'3統合勘定'!D90</f>
        <v>669666</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'5資本調達勘定'!D10</f>
        <v>1389978</v>
      </c>
      <c r="AS51" s="971">
        <f>'5資本調達勘定'!D24</f>
        <v>234408</v>
      </c>
      <c r="AT51" s="971">
        <f>'5資本調達勘定'!D89</f>
        <v>1197</v>
      </c>
      <c r="AU51" s="971">
        <f>'5資本調達勘定'!D67</f>
        <v>37442</v>
      </c>
      <c r="AV51" s="971">
        <f>'5資本調達勘定'!D53</f>
        <v>560975</v>
      </c>
      <c r="AW51" s="972">
        <f>'5資本調達勘定'!D86*-1</f>
        <v>-414677</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55274729</v>
      </c>
      <c r="J53" s="976">
        <f>SUM(I10:AY10)</f>
        <v>35665773</v>
      </c>
      <c r="K53" s="976">
        <f>SUM(I11:AY11)</f>
        <v>1976163</v>
      </c>
      <c r="L53" s="976">
        <f>SUM(I12:AY12)</f>
        <v>634922</v>
      </c>
      <c r="M53" s="976">
        <f>SUM(I13:AY13)</f>
        <v>151767</v>
      </c>
      <c r="N53" s="976">
        <f>SUM(I14:AY14)</f>
        <v>12798410</v>
      </c>
      <c r="O53" s="976">
        <f>SUM(I15:AW15)</f>
        <v>2986108</v>
      </c>
      <c r="P53" s="976">
        <f>SUM(I16:AY16)</f>
        <v>10615644</v>
      </c>
      <c r="Q53" s="976">
        <f>SUM(I17:AY17)</f>
        <v>0</v>
      </c>
      <c r="R53" s="976">
        <f>SUM(I18:AY18)</f>
        <v>1298090</v>
      </c>
      <c r="S53" s="976">
        <f>SUM(I19:AY19)</f>
        <v>3926967</v>
      </c>
      <c r="T53" s="976">
        <f>SUM(I20:AY20)</f>
        <v>2895121</v>
      </c>
      <c r="U53" s="976">
        <f>SUM(I21:AY21)</f>
        <v>2440694</v>
      </c>
      <c r="V53" s="976">
        <f>SUM(I22:AY22)</f>
        <v>1510095</v>
      </c>
      <c r="W53" s="976">
        <f>SUM(I23:AY23)</f>
        <v>727546</v>
      </c>
      <c r="X53" s="976">
        <f>SUM(I24:AY24)</f>
        <v>12799</v>
      </c>
      <c r="Y53" s="976">
        <f>SUM(I25:AY25)</f>
        <v>13375022</v>
      </c>
      <c r="Z53" s="976">
        <f>SUM(I26:AY26)</f>
        <v>752827</v>
      </c>
      <c r="AA53" s="976">
        <f>SUM(I27:AY27)</f>
        <v>978254</v>
      </c>
      <c r="AB53" s="976">
        <f>SUM(I28:AY28)</f>
        <v>3530853</v>
      </c>
      <c r="AC53" s="976">
        <f>SUM(I29:AY29)</f>
        <v>-156184</v>
      </c>
      <c r="AD53" s="976">
        <f>SUM(I30:AY30)</f>
        <v>3071776</v>
      </c>
      <c r="AE53" s="976">
        <f>SUM(I31:AY31)</f>
        <v>1687254</v>
      </c>
      <c r="AF53" s="976">
        <f>SUM(I32:AY32)</f>
        <v>764655</v>
      </c>
      <c r="AG53" s="976">
        <f>SUM(I33:AY33)</f>
        <v>4120820</v>
      </c>
      <c r="AH53" s="976">
        <f>SUM(I34:AY34)</f>
        <v>336847</v>
      </c>
      <c r="AI53" s="976">
        <f>SUM(I35:AY35)</f>
        <v>17013949</v>
      </c>
      <c r="AJ53" s="976">
        <f>SUM(I36:AY36)</f>
        <v>1012232</v>
      </c>
      <c r="AK53" s="976">
        <f>SUM(I37:AY37)</f>
        <v>189520</v>
      </c>
      <c r="AL53" s="976">
        <f>SUM(I38:AY38)</f>
        <v>3053218</v>
      </c>
      <c r="AM53" s="976">
        <f>SUM(I39:AY39)</f>
        <v>320505</v>
      </c>
      <c r="AN53" s="977">
        <f>SUM(I40:AY40)</f>
        <v>12876387</v>
      </c>
      <c r="AO53" s="976">
        <f>SUM(I41:AY41)</f>
        <v>94609</v>
      </c>
      <c r="AP53" s="976">
        <f>SUM(I42:AY42)</f>
        <v>18674</v>
      </c>
      <c r="AQ53" s="976">
        <f>SUM(I43:AY43)</f>
        <v>4618983</v>
      </c>
      <c r="AR53" s="976">
        <f>SUM(I44:AY44)</f>
        <v>1109572</v>
      </c>
      <c r="AS53" s="976">
        <f>SUM(I45:AY45)</f>
        <v>189520</v>
      </c>
      <c r="AT53" s="976">
        <f>SUM(I46:AY46)</f>
        <v>130336</v>
      </c>
      <c r="AU53" s="976">
        <f>SUM(I47:AY47)</f>
        <v>14228</v>
      </c>
      <c r="AV53" s="976">
        <f>SUM(I48:AY48)</f>
        <v>318297</v>
      </c>
      <c r="AW53" s="976">
        <f>SUM(I49:AY49)</f>
        <v>0</v>
      </c>
      <c r="AX53" s="929">
        <f>SUM(AX9:CF9)</f>
        <v>15996196</v>
      </c>
      <c r="AY53" s="976">
        <f>SUM(I51:AY51)</f>
        <v>19325093</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55274729</v>
      </c>
      <c r="J55" s="976">
        <f t="shared" ref="J55:AY55" si="0">SUM(J9:J51)</f>
        <v>35665772</v>
      </c>
      <c r="K55" s="976">
        <f t="shared" si="0"/>
        <v>1976163</v>
      </c>
      <c r="L55" s="976">
        <f t="shared" si="0"/>
        <v>634922</v>
      </c>
      <c r="M55" s="976">
        <f t="shared" si="0"/>
        <v>151767</v>
      </c>
      <c r="N55" s="976">
        <f t="shared" si="0"/>
        <v>12798410</v>
      </c>
      <c r="O55" s="976">
        <f t="shared" si="0"/>
        <v>2986108</v>
      </c>
      <c r="P55" s="976">
        <f t="shared" si="0"/>
        <v>10615644</v>
      </c>
      <c r="Q55" s="976">
        <f t="shared" si="0"/>
        <v>0</v>
      </c>
      <c r="R55" s="976">
        <f t="shared" si="0"/>
        <v>1298091</v>
      </c>
      <c r="S55" s="976">
        <f t="shared" si="0"/>
        <v>3926967</v>
      </c>
      <c r="T55" s="976">
        <f t="shared" si="0"/>
        <v>2895120</v>
      </c>
      <c r="U55" s="976">
        <f t="shared" si="0"/>
        <v>2440694</v>
      </c>
      <c r="V55" s="976">
        <f t="shared" si="0"/>
        <v>1510095</v>
      </c>
      <c r="W55" s="976">
        <f t="shared" si="0"/>
        <v>727546</v>
      </c>
      <c r="X55" s="976">
        <f t="shared" si="0"/>
        <v>12799</v>
      </c>
      <c r="Y55" s="976">
        <f t="shared" si="0"/>
        <v>13375022</v>
      </c>
      <c r="Z55" s="976">
        <f t="shared" si="0"/>
        <v>752827</v>
      </c>
      <c r="AA55" s="976">
        <f t="shared" si="0"/>
        <v>978254</v>
      </c>
      <c r="AB55" s="976">
        <f t="shared" si="0"/>
        <v>3530853</v>
      </c>
      <c r="AC55" s="976">
        <f t="shared" si="0"/>
        <v>-156184</v>
      </c>
      <c r="AD55" s="976">
        <f t="shared" si="0"/>
        <v>3071776</v>
      </c>
      <c r="AE55" s="976">
        <f t="shared" si="0"/>
        <v>1687254</v>
      </c>
      <c r="AF55" s="976">
        <f t="shared" si="0"/>
        <v>764655</v>
      </c>
      <c r="AG55" s="976">
        <f t="shared" si="0"/>
        <v>4120820</v>
      </c>
      <c r="AH55" s="976">
        <f t="shared" si="0"/>
        <v>336847</v>
      </c>
      <c r="AI55" s="976">
        <f t="shared" si="0"/>
        <v>17013949</v>
      </c>
      <c r="AJ55" s="976">
        <f t="shared" si="0"/>
        <v>1012232</v>
      </c>
      <c r="AK55" s="976">
        <f t="shared" si="0"/>
        <v>189520</v>
      </c>
      <c r="AL55" s="976">
        <f t="shared" si="0"/>
        <v>3053218</v>
      </c>
      <c r="AM55" s="976">
        <f t="shared" si="0"/>
        <v>320505</v>
      </c>
      <c r="AN55" s="976">
        <f t="shared" si="0"/>
        <v>12876387</v>
      </c>
      <c r="AO55" s="976">
        <f t="shared" si="0"/>
        <v>94609</v>
      </c>
      <c r="AP55" s="976">
        <f t="shared" si="0"/>
        <v>18674</v>
      </c>
      <c r="AQ55" s="976">
        <f t="shared" si="0"/>
        <v>4618983</v>
      </c>
      <c r="AR55" s="976">
        <f t="shared" si="0"/>
        <v>1109572</v>
      </c>
      <c r="AS55" s="976">
        <f t="shared" si="0"/>
        <v>189520</v>
      </c>
      <c r="AT55" s="976">
        <f t="shared" si="0"/>
        <v>130336</v>
      </c>
      <c r="AU55" s="976">
        <f t="shared" si="0"/>
        <v>14228</v>
      </c>
      <c r="AV55" s="976">
        <f t="shared" si="0"/>
        <v>318297</v>
      </c>
      <c r="AW55" s="976">
        <f t="shared" si="0"/>
        <v>0</v>
      </c>
      <c r="AX55" s="929">
        <f t="shared" si="0"/>
        <v>0</v>
      </c>
      <c r="AY55" s="976">
        <f t="shared" si="0"/>
        <v>19325094</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97">
        <f>I53-I55</f>
        <v>0</v>
      </c>
      <c r="J57" s="976">
        <f t="shared" ref="J57:AY57" si="1">J53-J55</f>
        <v>1</v>
      </c>
      <c r="K57" s="976">
        <f t="shared" si="1"/>
        <v>0</v>
      </c>
      <c r="L57" s="976">
        <f t="shared" si="1"/>
        <v>0</v>
      </c>
      <c r="M57" s="976">
        <f t="shared" si="1"/>
        <v>0</v>
      </c>
      <c r="N57" s="997">
        <f t="shared" si="1"/>
        <v>0</v>
      </c>
      <c r="O57" s="976">
        <f t="shared" si="1"/>
        <v>0</v>
      </c>
      <c r="P57" s="976">
        <f t="shared" si="1"/>
        <v>0</v>
      </c>
      <c r="Q57" s="976">
        <f t="shared" si="1"/>
        <v>0</v>
      </c>
      <c r="R57" s="976">
        <f t="shared" si="1"/>
        <v>-1</v>
      </c>
      <c r="S57" s="976">
        <f t="shared" si="1"/>
        <v>0</v>
      </c>
      <c r="T57" s="979">
        <f t="shared" si="1"/>
        <v>1</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6">
        <f t="shared" si="1"/>
        <v>0</v>
      </c>
      <c r="AL57" s="979">
        <f t="shared" si="1"/>
        <v>0</v>
      </c>
      <c r="AM57" s="976">
        <f t="shared" si="1"/>
        <v>0</v>
      </c>
      <c r="AN57" s="997">
        <f t="shared" si="1"/>
        <v>0</v>
      </c>
      <c r="AO57" s="976">
        <f t="shared" si="1"/>
        <v>0</v>
      </c>
      <c r="AP57" s="979">
        <f t="shared" si="1"/>
        <v>0</v>
      </c>
      <c r="AQ57" s="976">
        <f t="shared" si="1"/>
        <v>0</v>
      </c>
      <c r="AR57" s="976">
        <f t="shared" si="1"/>
        <v>0</v>
      </c>
      <c r="AS57" s="976">
        <f t="shared" si="1"/>
        <v>0</v>
      </c>
      <c r="AT57" s="979">
        <f t="shared" si="1"/>
        <v>0</v>
      </c>
      <c r="AU57" s="976">
        <f t="shared" si="1"/>
        <v>0</v>
      </c>
      <c r="AV57" s="976">
        <f t="shared" si="1"/>
        <v>0</v>
      </c>
      <c r="AW57" s="997">
        <f t="shared" si="1"/>
        <v>0</v>
      </c>
      <c r="AX57" s="929">
        <f t="shared" si="1"/>
        <v>15996196</v>
      </c>
      <c r="AY57" s="979">
        <f t="shared" si="1"/>
        <v>-1</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801"/>
      <c r="B68" s="801"/>
      <c r="C68" s="801"/>
      <c r="D68" s="801"/>
      <c r="E68" s="801"/>
      <c r="F68" s="801"/>
      <c r="G68" s="803"/>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1"/>
      <c r="AO68" s="801"/>
      <c r="AP68" s="801"/>
      <c r="AQ68" s="801"/>
      <c r="AR68" s="801"/>
      <c r="AS68" s="801"/>
      <c r="AT68" s="801"/>
      <c r="AU68" s="801"/>
      <c r="AV68" s="801"/>
      <c r="AW68" s="801"/>
      <c r="AX68" s="801"/>
      <c r="AY68" s="801"/>
      <c r="AZ68" s="801"/>
      <c r="BA68" s="801"/>
      <c r="BB68" s="801"/>
      <c r="BC68" s="801"/>
      <c r="BD68" s="801"/>
      <c r="BE68" s="801"/>
      <c r="BF68" s="801"/>
      <c r="BG68" s="801"/>
      <c r="BH68" s="801"/>
      <c r="BI68" s="801"/>
      <c r="BJ68" s="801"/>
      <c r="BK68" s="801"/>
      <c r="BL68" s="801"/>
      <c r="BM68" s="801"/>
      <c r="BN68" s="801"/>
      <c r="BO68" s="801"/>
      <c r="BP68" s="801"/>
      <c r="BQ68" s="801"/>
      <c r="BR68" s="801"/>
      <c r="BS68" s="801"/>
      <c r="BT68" s="801"/>
      <c r="BU68" s="801"/>
      <c r="BV68" s="801"/>
      <c r="BW68" s="801"/>
      <c r="BX68" s="801"/>
      <c r="BY68" s="801"/>
      <c r="BZ68" s="801"/>
      <c r="CA68" s="801"/>
      <c r="CB68" s="801"/>
      <c r="CC68" s="801"/>
    </row>
    <row r="69" spans="1:81">
      <c r="A69" s="801"/>
      <c r="B69" s="801"/>
      <c r="C69" s="801"/>
      <c r="D69" s="801"/>
      <c r="E69" s="801"/>
      <c r="F69" s="801"/>
      <c r="G69" s="803"/>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1"/>
      <c r="BA69" s="801"/>
      <c r="BB69" s="801"/>
      <c r="BC69" s="801"/>
      <c r="BD69" s="801"/>
      <c r="BE69" s="801"/>
      <c r="BF69" s="801"/>
      <c r="BG69" s="801"/>
      <c r="BH69" s="801"/>
      <c r="BI69" s="801"/>
      <c r="BJ69" s="801"/>
      <c r="BK69" s="801"/>
      <c r="BL69" s="801"/>
      <c r="BM69" s="801"/>
      <c r="BN69" s="801"/>
      <c r="BO69" s="801"/>
      <c r="BP69" s="801"/>
      <c r="BQ69" s="801"/>
      <c r="BR69" s="801"/>
      <c r="BS69" s="801"/>
      <c r="BT69" s="801"/>
      <c r="BU69" s="801"/>
      <c r="BV69" s="801"/>
      <c r="BW69" s="801"/>
      <c r="BX69" s="801"/>
      <c r="BY69" s="801"/>
      <c r="BZ69" s="801"/>
      <c r="CA69" s="801"/>
      <c r="CB69" s="801"/>
      <c r="CC69" s="801"/>
    </row>
    <row r="70" spans="1:81">
      <c r="A70" s="801"/>
      <c r="B70" s="801"/>
      <c r="C70" s="801"/>
      <c r="D70" s="801"/>
      <c r="E70" s="801"/>
      <c r="F70" s="801"/>
      <c r="G70" s="803"/>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CC304"/>
  <sheetViews>
    <sheetView workbookViewId="0">
      <pane xSplit="8" ySplit="8" topLeftCell="I57" activePane="bottomRight" state="frozen"/>
      <selection pane="topRight" activeCell="I1" sqref="I1"/>
      <selection pane="bottomLeft" activeCell="A9" sqref="A9"/>
      <selection pane="bottomRight" activeCell="A61" sqref="A61"/>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578</v>
      </c>
      <c r="C1" s="801"/>
      <c r="D1" s="801"/>
      <c r="E1" s="801"/>
      <c r="F1" s="801"/>
      <c r="G1" s="803"/>
      <c r="H1" s="801"/>
      <c r="I1" s="801"/>
      <c r="J1" s="804"/>
      <c r="K1" s="801"/>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H25要素所得!D53</f>
        <v>18226717</v>
      </c>
      <c r="K9" s="835">
        <f>H25要素所得!D54</f>
        <v>507076</v>
      </c>
      <c r="L9" s="835">
        <f>H25要素所得!D55</f>
        <v>184145</v>
      </c>
      <c r="M9" s="835">
        <f>H25要素所得!D50-H25要素所得!D51</f>
        <v>0</v>
      </c>
      <c r="N9" s="834">
        <f>'3統合勘定'!E15</f>
        <v>13162130</v>
      </c>
      <c r="O9" s="835">
        <f>'3統合勘定'!E16</f>
        <v>3020265</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'3統合勘定'!E18</f>
        <v>53396</v>
      </c>
      <c r="AQ9" s="843">
        <f>'3統合勘定'!E17</f>
        <v>4960337</v>
      </c>
      <c r="AR9" s="838"/>
      <c r="AS9" s="837"/>
      <c r="AT9" s="844" t="s">
        <v>95</v>
      </c>
      <c r="AU9" s="837"/>
      <c r="AV9" s="837"/>
      <c r="AW9" s="1017">
        <f>'3統合勘定'!E24</f>
        <v>172922</v>
      </c>
      <c r="AX9" s="845"/>
      <c r="AY9" s="1008">
        <f>'3統合勘定'!E20+'3統合勘定'!E22+'3統合勘定'!E23</f>
        <v>16530397</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H25要素所得!C53</f>
        <v>36750312</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H25要素所得!C54</f>
        <v>1966190</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H25要素所得!C55</f>
        <v>638958</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H25要素所得!C50-H25要素所得!C51</f>
        <v>177242</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'4所得支出勘定'!E120</f>
        <v>313563</v>
      </c>
      <c r="AN14" s="863">
        <f>'4所得支出勘定'!E152</f>
        <v>12848567</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'4所得支出勘定'!E87</f>
        <v>3020265</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H25要素所得!J53</f>
        <v>8301990</v>
      </c>
      <c r="K16" s="879">
        <f>H25要素所得!J54</f>
        <v>1092292</v>
      </c>
      <c r="L16" s="879">
        <f>H25要素所得!J55</f>
        <v>360269</v>
      </c>
      <c r="M16" s="879">
        <f>H25要素所得!J50-H25要素所得!J51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997159</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H25要素所得!F53</f>
        <v>4755952</v>
      </c>
      <c r="K17" s="882">
        <f>H25要素所得!F54</f>
        <v>365474</v>
      </c>
      <c r="L17" s="879">
        <f>H25要素所得!F55</f>
        <v>81908</v>
      </c>
      <c r="M17" s="879">
        <f>H25要素所得!F50-H25要素所得!F51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'5資本調達勘定'!E8*-1</f>
        <v>-2531676</v>
      </c>
      <c r="AS17" s="882">
        <f>'5資本調達勘定'!E23*-1</f>
        <v>-71091</v>
      </c>
      <c r="AT17" s="882">
        <f>'5資本調達勘定'!E36*-1</f>
        <v>-365474</v>
      </c>
      <c r="AU17" s="882">
        <f>'5資本調達勘定'!E66*-1</f>
        <v>-81908</v>
      </c>
      <c r="AV17" s="882">
        <f>'5資本調達勘定'!E51*-1</f>
        <v>-2153185</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H25要素所得!H53</f>
        <v>1117098</v>
      </c>
      <c r="K18" s="882">
        <f>H25要素所得!H54</f>
        <v>1348</v>
      </c>
      <c r="L18" s="882">
        <f>H25要素所得!H55</f>
        <v>12636</v>
      </c>
      <c r="M18" s="882">
        <f>H25要素所得!H50-H25要素所得!H51</f>
        <v>177242</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H25要素所得!K53</f>
        <v>4348555</v>
      </c>
      <c r="K19" s="873">
        <f>H25要素所得!K54</f>
        <v>0</v>
      </c>
      <c r="L19" s="873">
        <f>H25要素所得!K55</f>
        <v>0</v>
      </c>
      <c r="M19" s="873">
        <f>H25要素所得!K50-H25要素所得!K51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'4所得支出勘定'!E7</f>
        <v>938938</v>
      </c>
      <c r="V20" s="897">
        <f>'4所得支出勘定'!E35</f>
        <v>1297857</v>
      </c>
      <c r="W20" s="897">
        <f>'4所得支出勘定'!E78</f>
        <v>111852</v>
      </c>
      <c r="X20" s="897">
        <f>'4所得支出勘定'!E113</f>
        <v>1300</v>
      </c>
      <c r="Y20" s="898">
        <f>'4所得支出勘定'!E139</f>
        <v>45987</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'3統合勘定'!E43</f>
        <v>670784</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'4所得支出勘定'!E17</f>
        <v>2174480</v>
      </c>
      <c r="T21" s="907">
        <f>'4所得支出勘定'!E18</f>
        <v>635174</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'4所得支出勘定'!E53</f>
        <v>318401</v>
      </c>
      <c r="T22" s="912">
        <f>'4所得支出勘定'!E54</f>
        <v>1310495</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'4所得支出勘定'!E90-'4所得支出勘定'!E91</f>
        <v>618735</v>
      </c>
      <c r="S23" s="911"/>
      <c r="T23" s="912">
        <f>'4所得支出勘定'!E92</f>
        <v>99795</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'4所得支出勘定'!E123</f>
        <v>12837</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'4所得支出勘定'!E158</f>
        <v>10751710</v>
      </c>
      <c r="Q25" s="873"/>
      <c r="R25" s="873"/>
      <c r="S25" s="875">
        <f>'4所得支出勘定'!E155</f>
        <v>1855674</v>
      </c>
      <c r="T25" s="918">
        <f>'4所得支出勘定'!E163</f>
        <v>1008417</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'4所得支出勘定'!E11</f>
        <v>590767</v>
      </c>
      <c r="AF26" s="882">
        <f>'4所得支出勘定'!E43</f>
        <v>95407</v>
      </c>
      <c r="AG26" s="882"/>
      <c r="AH26" s="882"/>
      <c r="AI26" s="882">
        <f>'4所得支出勘定'!E143</f>
        <v>1067269</v>
      </c>
      <c r="AJ26" s="849"/>
      <c r="AK26" s="845"/>
      <c r="AL26" s="845"/>
      <c r="AM26" s="845"/>
      <c r="AN26" s="845"/>
      <c r="AO26" s="849"/>
      <c r="AP26" s="849"/>
      <c r="AQ26" s="851"/>
      <c r="AR26" s="845"/>
      <c r="AS26" s="845"/>
      <c r="AT26" s="845"/>
      <c r="AU26" s="845"/>
      <c r="AV26" s="845"/>
      <c r="AW26" s="854"/>
      <c r="AX26" s="845"/>
      <c r="AY26" s="884">
        <f>SUM(Z31:Z35)-SUM(AE26:AI26)</f>
        <v>-979893</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'4所得支出勘定'!E144</f>
        <v>2739470</v>
      </c>
      <c r="AJ27" s="849"/>
      <c r="AK27" s="845"/>
      <c r="AL27" s="845"/>
      <c r="AM27" s="845"/>
      <c r="AN27" s="845"/>
      <c r="AO27" s="849"/>
      <c r="AP27" s="849"/>
      <c r="AQ27" s="851"/>
      <c r="AR27" s="845"/>
      <c r="AS27" s="845"/>
      <c r="AT27" s="845"/>
      <c r="AU27" s="845"/>
      <c r="AV27" s="845"/>
      <c r="AW27" s="854"/>
      <c r="AX27" s="845"/>
      <c r="AY27" s="884">
        <f>SUM(AA31:AA35)-SUM(AE27:AI27)</f>
        <v>-1771981</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'4所得支出勘定'!E12</f>
        <v>25003</v>
      </c>
      <c r="AF28" s="879">
        <f>'4所得支出勘定'!E44</f>
        <v>426391</v>
      </c>
      <c r="AG28" s="882">
        <f>'4所得支出勘定'!E81</f>
        <v>674608</v>
      </c>
      <c r="AH28" s="882">
        <f>'4所得支出勘定'!E116</f>
        <v>38722</v>
      </c>
      <c r="AI28" s="882"/>
      <c r="AJ28" s="922" t="s">
        <v>138</v>
      </c>
      <c r="AK28" s="845"/>
      <c r="AL28" s="845"/>
      <c r="AM28" s="845"/>
      <c r="AN28" s="845"/>
      <c r="AO28" s="849"/>
      <c r="AP28" s="849"/>
      <c r="AQ28" s="851"/>
      <c r="AR28" s="845"/>
      <c r="AS28" s="845"/>
      <c r="AT28" s="850" t="s">
        <v>138</v>
      </c>
      <c r="AU28" s="845"/>
      <c r="AV28" s="845"/>
      <c r="AW28" s="854"/>
      <c r="AX28" s="845"/>
      <c r="AY28" s="884">
        <f>SUM(AB31:AB35)-SUM(AE28:AI28)</f>
        <v>2348070</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'4所得支出勘定'!E50</f>
        <v>-133268</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'4所得支出勘定'!E13</f>
        <v>71184</v>
      </c>
      <c r="AF30" s="873">
        <f>'4所得支出勘定'!E47</f>
        <v>200167</v>
      </c>
      <c r="AG30" s="873">
        <f>'4所得支出勘定'!E85</f>
        <v>381222</v>
      </c>
      <c r="AH30" s="873">
        <f>'4所得支出勘定'!E119</f>
        <v>1789</v>
      </c>
      <c r="AI30" s="873">
        <f>'4所得支出勘定'!E150</f>
        <v>446730</v>
      </c>
      <c r="AJ30" s="867"/>
      <c r="AK30" s="868"/>
      <c r="AL30" s="868"/>
      <c r="AM30" s="868"/>
      <c r="AN30" s="868"/>
      <c r="AO30" s="867"/>
      <c r="AP30" s="867"/>
      <c r="AQ30" s="871"/>
      <c r="AR30" s="868"/>
      <c r="AS30" s="868"/>
      <c r="AT30" s="868"/>
      <c r="AU30" s="868"/>
      <c r="AV30" s="868"/>
      <c r="AW30" s="876"/>
      <c r="AX30" s="845"/>
      <c r="AY30" s="892">
        <f>SUM(AD31:AD35)-SUM(AE30:AI30)</f>
        <v>1975418</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1870716</v>
      </c>
      <c r="V31" s="882"/>
      <c r="W31" s="882"/>
      <c r="X31" s="882"/>
      <c r="Y31" s="911"/>
      <c r="Z31" s="882"/>
      <c r="AA31" s="882">
        <f>'4所得支出勘定'!E23</f>
        <v>25003</v>
      </c>
      <c r="AB31" s="882"/>
      <c r="AC31" s="882"/>
      <c r="AD31" s="882">
        <f>'4所得支出勘定'!E24</f>
        <v>136257</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331039</v>
      </c>
      <c r="W32" s="882"/>
      <c r="X32" s="882"/>
      <c r="Y32" s="931" t="s">
        <v>138</v>
      </c>
      <c r="Z32" s="882"/>
      <c r="AA32" s="882">
        <f>'4所得支出勘定'!E60</f>
        <v>274734</v>
      </c>
      <c r="AB32" s="882"/>
      <c r="AC32" s="882"/>
      <c r="AD32" s="882">
        <f>'4所得支出勘定'!E66</f>
        <v>202194</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606678</v>
      </c>
      <c r="X33" s="882"/>
      <c r="Y33" s="911"/>
      <c r="Z33" s="882">
        <f>'4所得支出勘定'!E97</f>
        <v>773550</v>
      </c>
      <c r="AA33" s="882">
        <f>'4所得支出勘定'!E98</f>
        <v>665449</v>
      </c>
      <c r="AB33" s="882"/>
      <c r="AC33" s="882"/>
      <c r="AD33" s="882">
        <f>'4所得支出勘定'!E102</f>
        <v>2112812</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11537</v>
      </c>
      <c r="Y34" s="911"/>
      <c r="Z34" s="882"/>
      <c r="AA34" s="882">
        <f>'4所得支出勘定'!E128</f>
        <v>2303</v>
      </c>
      <c r="AB34" s="882"/>
      <c r="AC34" s="882"/>
      <c r="AD34" s="882">
        <f>'4所得支出勘定'!E129</f>
        <v>337201</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13569814</v>
      </c>
      <c r="Z35" s="873"/>
      <c r="AA35" s="873"/>
      <c r="AB35" s="873">
        <f>'4所得支出勘定'!E171</f>
        <v>3512794</v>
      </c>
      <c r="AC35" s="873">
        <f>'4所得支出勘定'!E178</f>
        <v>-133268</v>
      </c>
      <c r="AD35" s="873">
        <f>'4所得支出勘定'!E176</f>
        <v>288046</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1345022</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219270</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3102659</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310530</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12983917</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'5資本調達勘定'!E85</f>
        <v>175223</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'5資本調達勘定'!E9</f>
        <v>47758</v>
      </c>
      <c r="AS42" s="882"/>
      <c r="AT42" s="882"/>
      <c r="AU42" s="882"/>
      <c r="AV42" s="882">
        <f>'5資本調達勘定'!E52</f>
        <v>5638</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'5資本調達勘定'!E7</f>
        <v>2309431</v>
      </c>
      <c r="AS43" s="873">
        <f>'5資本調達勘定'!E22</f>
        <v>27985</v>
      </c>
      <c r="AT43" s="873">
        <f>'5資本調達勘定'!E35</f>
        <v>584407</v>
      </c>
      <c r="AU43" s="873">
        <f>'5資本調達勘定'!E65</f>
        <v>62659</v>
      </c>
      <c r="AV43" s="873">
        <f>'5資本調達勘定'!E50</f>
        <v>1975855</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'5資本調達勘定'!E12</f>
        <v>1345022</v>
      </c>
      <c r="AK44" s="863"/>
      <c r="AL44" s="863"/>
      <c r="AM44" s="863"/>
      <c r="AN44" s="906"/>
      <c r="AO44" s="862">
        <f>'5資本調達勘定'!E13</f>
        <v>90451</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'5資本調達勘定'!E26</f>
        <v>219270</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'5資本調達勘定'!E40</f>
        <v>82394</v>
      </c>
      <c r="AM46" s="882"/>
      <c r="AN46" s="911"/>
      <c r="AO46" s="878">
        <f>'5資本調達勘定'!E41</f>
        <v>155019</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'5資本調達勘定'!E69</f>
        <v>-3033</v>
      </c>
      <c r="AN47" s="911"/>
      <c r="AO47" s="953">
        <f>'5資本調達勘定'!E70</f>
        <v>933</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'5資本調達勘定'!E55</f>
        <v>135350</v>
      </c>
      <c r="AO48" s="954">
        <f>'5資本調達勘定'!E56</f>
        <v>-71180</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'3統合勘定'!E21</f>
        <v>17284684</v>
      </c>
      <c r="J51" s="968"/>
      <c r="K51" s="969"/>
      <c r="L51" s="969"/>
      <c r="M51" s="970"/>
      <c r="N51" s="969"/>
      <c r="O51" s="969"/>
      <c r="P51" s="968"/>
      <c r="Q51" s="969"/>
      <c r="R51" s="971">
        <f>'3統合勘定'!E90</f>
        <v>689589</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'5資本調達勘定'!E10</f>
        <v>1609960</v>
      </c>
      <c r="AS51" s="971">
        <f>'5資本調達勘定'!E24</f>
        <v>262376</v>
      </c>
      <c r="AT51" s="971">
        <f>'5資本調達勘定'!E89</f>
        <v>18480</v>
      </c>
      <c r="AU51" s="971">
        <f>'5資本調達勘定'!E67</f>
        <v>17149</v>
      </c>
      <c r="AV51" s="971">
        <f>'5資本調達勘定'!E53</f>
        <v>235862</v>
      </c>
      <c r="AW51" s="972">
        <f>'5資本調達勘定'!E86*-1</f>
        <v>-172922</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56817385</v>
      </c>
      <c r="J53" s="976">
        <f>SUM(I10:AY10)</f>
        <v>36750312</v>
      </c>
      <c r="K53" s="976">
        <f>SUM(I11:AY11)</f>
        <v>1966190</v>
      </c>
      <c r="L53" s="976">
        <f>SUM(I12:AY12)</f>
        <v>638958</v>
      </c>
      <c r="M53" s="976">
        <f>SUM(I13:AY13)</f>
        <v>177242</v>
      </c>
      <c r="N53" s="976">
        <f>SUM(I14:AY14)</f>
        <v>13162130</v>
      </c>
      <c r="O53" s="976">
        <f>SUM(I15:AW15)</f>
        <v>3020265</v>
      </c>
      <c r="P53" s="976">
        <f>SUM(I16:AY16)</f>
        <v>10751710</v>
      </c>
      <c r="Q53" s="976">
        <f>SUM(I17:AY17)</f>
        <v>0</v>
      </c>
      <c r="R53" s="976">
        <f>SUM(I18:AY18)</f>
        <v>1308324</v>
      </c>
      <c r="S53" s="976">
        <f>SUM(I19:AY19)</f>
        <v>4348555</v>
      </c>
      <c r="T53" s="976">
        <f>SUM(I20:AY20)</f>
        <v>3066718</v>
      </c>
      <c r="U53" s="976">
        <f>SUM(I21:AY21)</f>
        <v>2809654</v>
      </c>
      <c r="V53" s="976">
        <f>SUM(I22:AY22)</f>
        <v>1628896</v>
      </c>
      <c r="W53" s="976">
        <f>SUM(I23:AY23)</f>
        <v>718530</v>
      </c>
      <c r="X53" s="976">
        <f>SUM(I24:AY24)</f>
        <v>12837</v>
      </c>
      <c r="Y53" s="976">
        <f>SUM(I25:AY25)</f>
        <v>13615801</v>
      </c>
      <c r="Z53" s="976">
        <f>SUM(I26:AY26)</f>
        <v>773550</v>
      </c>
      <c r="AA53" s="976">
        <f>SUM(I27:AY27)</f>
        <v>967489</v>
      </c>
      <c r="AB53" s="976">
        <f>SUM(I28:AY28)</f>
        <v>3512794</v>
      </c>
      <c r="AC53" s="976">
        <f>SUM(I29:AY29)</f>
        <v>-133268</v>
      </c>
      <c r="AD53" s="976">
        <f>SUM(I30:AY30)</f>
        <v>3076510</v>
      </c>
      <c r="AE53" s="976">
        <f>SUM(I31:AY31)</f>
        <v>2031976</v>
      </c>
      <c r="AF53" s="976">
        <f>SUM(I32:AY32)</f>
        <v>807967</v>
      </c>
      <c r="AG53" s="976">
        <f>SUM(I33:AY33)</f>
        <v>4158489</v>
      </c>
      <c r="AH53" s="976">
        <f>SUM(I34:AY34)</f>
        <v>351041</v>
      </c>
      <c r="AI53" s="976">
        <f>SUM(I35:AY35)</f>
        <v>17237386</v>
      </c>
      <c r="AJ53" s="976">
        <f>SUM(I36:AY36)</f>
        <v>1345022</v>
      </c>
      <c r="AK53" s="976">
        <f>SUM(I37:AY37)</f>
        <v>219270</v>
      </c>
      <c r="AL53" s="976">
        <f>SUM(I38:AY38)</f>
        <v>3102659</v>
      </c>
      <c r="AM53" s="976">
        <f>SUM(I39:AY39)</f>
        <v>310530</v>
      </c>
      <c r="AN53" s="977">
        <f>SUM(I40:AY40)</f>
        <v>12983917</v>
      </c>
      <c r="AO53" s="976">
        <f>SUM(I41:AY41)</f>
        <v>175223</v>
      </c>
      <c r="AP53" s="976">
        <f>SUM(I42:AY42)</f>
        <v>53396</v>
      </c>
      <c r="AQ53" s="976">
        <f>SUM(I43:AY43)</f>
        <v>4960337</v>
      </c>
      <c r="AR53" s="976">
        <f>SUM(I44:AY44)</f>
        <v>1435473</v>
      </c>
      <c r="AS53" s="976">
        <f>SUM(I45:AY45)</f>
        <v>219270</v>
      </c>
      <c r="AT53" s="976">
        <f>SUM(I46:AY46)</f>
        <v>237413</v>
      </c>
      <c r="AU53" s="976">
        <f>SUM(I47:AY47)</f>
        <v>-2100</v>
      </c>
      <c r="AV53" s="976">
        <f>SUM(I48:AY48)</f>
        <v>64170</v>
      </c>
      <c r="AW53" s="976">
        <f>SUM(I49:AY49)</f>
        <v>0</v>
      </c>
      <c r="AX53" s="929">
        <f>SUM(AX9:CF9)</f>
        <v>16530397</v>
      </c>
      <c r="AY53" s="976">
        <f>SUM(I51:AY51)</f>
        <v>19945178</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56817386</v>
      </c>
      <c r="J55" s="976">
        <f t="shared" ref="J55:AY55" si="0">SUM(J9:J51)</f>
        <v>36750312</v>
      </c>
      <c r="K55" s="976">
        <f t="shared" si="0"/>
        <v>1966190</v>
      </c>
      <c r="L55" s="976">
        <f t="shared" si="0"/>
        <v>638958</v>
      </c>
      <c r="M55" s="976">
        <f t="shared" si="0"/>
        <v>177242</v>
      </c>
      <c r="N55" s="976">
        <f t="shared" si="0"/>
        <v>13162130</v>
      </c>
      <c r="O55" s="976">
        <f t="shared" si="0"/>
        <v>3020265</v>
      </c>
      <c r="P55" s="976">
        <f t="shared" si="0"/>
        <v>10751710</v>
      </c>
      <c r="Q55" s="976">
        <f t="shared" si="0"/>
        <v>0</v>
      </c>
      <c r="R55" s="976">
        <f t="shared" si="0"/>
        <v>1308324</v>
      </c>
      <c r="S55" s="976">
        <f t="shared" si="0"/>
        <v>4348555</v>
      </c>
      <c r="T55" s="976">
        <f t="shared" si="0"/>
        <v>3066718</v>
      </c>
      <c r="U55" s="976">
        <f t="shared" si="0"/>
        <v>2809654</v>
      </c>
      <c r="V55" s="976">
        <f t="shared" si="0"/>
        <v>1628896</v>
      </c>
      <c r="W55" s="976">
        <f t="shared" si="0"/>
        <v>718530</v>
      </c>
      <c r="X55" s="976">
        <f t="shared" si="0"/>
        <v>12837</v>
      </c>
      <c r="Y55" s="976">
        <f t="shared" si="0"/>
        <v>13615801</v>
      </c>
      <c r="Z55" s="976">
        <f t="shared" si="0"/>
        <v>773550</v>
      </c>
      <c r="AA55" s="976">
        <f t="shared" si="0"/>
        <v>967489</v>
      </c>
      <c r="AB55" s="976">
        <f t="shared" si="0"/>
        <v>3512794</v>
      </c>
      <c r="AC55" s="976">
        <f t="shared" si="0"/>
        <v>-133268</v>
      </c>
      <c r="AD55" s="976">
        <f t="shared" si="0"/>
        <v>3076510</v>
      </c>
      <c r="AE55" s="976">
        <f t="shared" si="0"/>
        <v>2031976</v>
      </c>
      <c r="AF55" s="976">
        <f t="shared" si="0"/>
        <v>807967</v>
      </c>
      <c r="AG55" s="976">
        <f t="shared" si="0"/>
        <v>4158489</v>
      </c>
      <c r="AH55" s="976">
        <f t="shared" si="0"/>
        <v>351041</v>
      </c>
      <c r="AI55" s="976">
        <f t="shared" si="0"/>
        <v>17237386</v>
      </c>
      <c r="AJ55" s="976">
        <f t="shared" si="0"/>
        <v>1345022</v>
      </c>
      <c r="AK55" s="976">
        <f t="shared" si="0"/>
        <v>219270</v>
      </c>
      <c r="AL55" s="976">
        <f t="shared" si="0"/>
        <v>3102659</v>
      </c>
      <c r="AM55" s="976">
        <f t="shared" si="0"/>
        <v>310530</v>
      </c>
      <c r="AN55" s="976">
        <f t="shared" si="0"/>
        <v>12983917</v>
      </c>
      <c r="AO55" s="976">
        <f t="shared" si="0"/>
        <v>175223</v>
      </c>
      <c r="AP55" s="976">
        <f t="shared" si="0"/>
        <v>53396</v>
      </c>
      <c r="AQ55" s="976">
        <f t="shared" si="0"/>
        <v>4960337</v>
      </c>
      <c r="AR55" s="976">
        <f t="shared" si="0"/>
        <v>1435473</v>
      </c>
      <c r="AS55" s="976">
        <f t="shared" si="0"/>
        <v>219270</v>
      </c>
      <c r="AT55" s="976">
        <f t="shared" si="0"/>
        <v>237413</v>
      </c>
      <c r="AU55" s="976">
        <f t="shared" si="0"/>
        <v>-2100</v>
      </c>
      <c r="AV55" s="976">
        <f t="shared" si="0"/>
        <v>64170</v>
      </c>
      <c r="AW55" s="976">
        <f t="shared" si="0"/>
        <v>0</v>
      </c>
      <c r="AX55" s="929">
        <f t="shared" si="0"/>
        <v>0</v>
      </c>
      <c r="AY55" s="976">
        <f t="shared" si="0"/>
        <v>19945177</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79">
        <f>I53-I55</f>
        <v>-1</v>
      </c>
      <c r="J57" s="976">
        <f t="shared" ref="J57:AY57" si="1">J53-J55</f>
        <v>0</v>
      </c>
      <c r="K57" s="976">
        <f t="shared" si="1"/>
        <v>0</v>
      </c>
      <c r="L57" s="976">
        <f t="shared" si="1"/>
        <v>0</v>
      </c>
      <c r="M57" s="976">
        <f t="shared" si="1"/>
        <v>0</v>
      </c>
      <c r="N57" s="976">
        <f t="shared" si="1"/>
        <v>0</v>
      </c>
      <c r="O57" s="976">
        <f t="shared" si="1"/>
        <v>0</v>
      </c>
      <c r="P57" s="976">
        <f t="shared" si="1"/>
        <v>0</v>
      </c>
      <c r="Q57" s="976">
        <f t="shared" si="1"/>
        <v>0</v>
      </c>
      <c r="R57" s="979">
        <f t="shared" si="1"/>
        <v>0</v>
      </c>
      <c r="S57" s="997">
        <f t="shared" si="1"/>
        <v>0</v>
      </c>
      <c r="T57" s="976">
        <f t="shared" si="1"/>
        <v>0</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9">
        <f t="shared" si="1"/>
        <v>0</v>
      </c>
      <c r="AL57" s="979">
        <f t="shared" si="1"/>
        <v>0</v>
      </c>
      <c r="AM57" s="976">
        <f t="shared" si="1"/>
        <v>0</v>
      </c>
      <c r="AN57" s="979">
        <f t="shared" si="1"/>
        <v>0</v>
      </c>
      <c r="AO57" s="976">
        <f t="shared" si="1"/>
        <v>0</v>
      </c>
      <c r="AP57" s="976">
        <f t="shared" si="1"/>
        <v>0</v>
      </c>
      <c r="AQ57" s="976">
        <f t="shared" si="1"/>
        <v>0</v>
      </c>
      <c r="AR57" s="976">
        <f t="shared" si="1"/>
        <v>0</v>
      </c>
      <c r="AS57" s="976">
        <f t="shared" si="1"/>
        <v>0</v>
      </c>
      <c r="AT57" s="997">
        <f t="shared" si="1"/>
        <v>0</v>
      </c>
      <c r="AU57" s="976">
        <f t="shared" si="1"/>
        <v>0</v>
      </c>
      <c r="AV57" s="976">
        <f t="shared" si="1"/>
        <v>0</v>
      </c>
      <c r="AW57" s="997">
        <f t="shared" si="1"/>
        <v>0</v>
      </c>
      <c r="AX57" s="929">
        <f t="shared" si="1"/>
        <v>16530397</v>
      </c>
      <c r="AY57" s="997">
        <f t="shared" si="1"/>
        <v>1</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992"/>
      <c r="B68" s="992"/>
      <c r="C68" s="995"/>
      <c r="D68" s="995"/>
      <c r="E68" s="801"/>
      <c r="F68" s="801"/>
      <c r="G68" s="994"/>
      <c r="H68" s="992"/>
      <c r="I68" s="992"/>
      <c r="J68" s="992"/>
      <c r="K68" s="980"/>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2"/>
      <c r="BA68" s="992"/>
      <c r="BB68" s="992"/>
      <c r="BC68" s="992"/>
      <c r="BD68" s="992"/>
      <c r="BE68" s="992"/>
      <c r="BF68" s="992"/>
      <c r="BG68" s="992"/>
      <c r="BH68" s="992"/>
      <c r="BI68" s="992"/>
      <c r="BJ68" s="992"/>
      <c r="BK68" s="992"/>
      <c r="BL68" s="992"/>
      <c r="BM68" s="992"/>
      <c r="BN68" s="992"/>
      <c r="BO68" s="992"/>
      <c r="BP68" s="992"/>
      <c r="BQ68" s="992"/>
      <c r="BR68" s="992"/>
      <c r="BS68" s="992"/>
      <c r="BT68" s="992"/>
      <c r="BU68" s="992"/>
      <c r="BV68" s="992"/>
      <c r="BW68" s="992"/>
      <c r="BX68" s="992"/>
      <c r="BY68" s="992"/>
      <c r="BZ68" s="992"/>
      <c r="CA68" s="992"/>
      <c r="CB68" s="992"/>
      <c r="CC68" s="992"/>
    </row>
    <row r="69" spans="1:81">
      <c r="A69" s="801"/>
      <c r="B69" s="801"/>
      <c r="C69" s="801"/>
      <c r="D69" s="801"/>
      <c r="E69" s="801"/>
      <c r="F69" s="801"/>
      <c r="G69" s="803"/>
      <c r="H69" s="801"/>
      <c r="I69" s="801"/>
      <c r="J69" s="801"/>
      <c r="K69" s="996"/>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1"/>
      <c r="BA69" s="801"/>
      <c r="BB69" s="801"/>
      <c r="BC69" s="801"/>
      <c r="BD69" s="801"/>
      <c r="BE69" s="801"/>
      <c r="BF69" s="801"/>
      <c r="BG69" s="801"/>
      <c r="BH69" s="801"/>
      <c r="BI69" s="801"/>
      <c r="BJ69" s="801"/>
      <c r="BK69" s="801"/>
      <c r="BL69" s="801"/>
      <c r="BM69" s="801"/>
      <c r="BN69" s="801"/>
      <c r="BO69" s="801"/>
      <c r="BP69" s="801"/>
      <c r="BQ69" s="801"/>
      <c r="BR69" s="801"/>
      <c r="BS69" s="801"/>
      <c r="BT69" s="801"/>
      <c r="BU69" s="801"/>
      <c r="BV69" s="801"/>
      <c r="BW69" s="801"/>
      <c r="BX69" s="801"/>
      <c r="BY69" s="801"/>
      <c r="BZ69" s="801"/>
      <c r="CA69" s="801"/>
      <c r="CB69" s="801"/>
      <c r="CC69" s="801"/>
    </row>
    <row r="70" spans="1:81">
      <c r="A70" s="801"/>
      <c r="B70" s="801"/>
      <c r="C70" s="801"/>
      <c r="D70" s="801"/>
      <c r="E70" s="801"/>
      <c r="F70" s="801"/>
      <c r="G70" s="803"/>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row r="303" spans="1:81">
      <c r="A303" s="801"/>
      <c r="B303" s="801"/>
      <c r="C303" s="801"/>
      <c r="D303" s="801"/>
      <c r="E303" s="801"/>
      <c r="F303" s="801"/>
      <c r="G303" s="803"/>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c r="AG303" s="801"/>
      <c r="AH303" s="801"/>
      <c r="AI303" s="801"/>
      <c r="AJ303" s="801"/>
      <c r="AK303" s="801"/>
      <c r="AL303" s="801"/>
      <c r="AM303" s="801"/>
      <c r="AN303" s="801"/>
      <c r="AO303" s="801"/>
      <c r="AP303" s="801"/>
      <c r="AQ303" s="801"/>
      <c r="AR303" s="801"/>
      <c r="AS303" s="801"/>
      <c r="AT303" s="801"/>
      <c r="AU303" s="801"/>
      <c r="AV303" s="801"/>
      <c r="AW303" s="801"/>
      <c r="AX303" s="801"/>
      <c r="AY303" s="801"/>
      <c r="AZ303" s="801"/>
      <c r="BA303" s="801"/>
      <c r="BB303" s="801"/>
      <c r="BC303" s="801"/>
      <c r="BD303" s="801"/>
      <c r="BE303" s="801"/>
      <c r="BF303" s="801"/>
      <c r="BG303" s="801"/>
      <c r="BH303" s="801"/>
      <c r="BI303" s="801"/>
      <c r="BJ303" s="801"/>
      <c r="BK303" s="801"/>
      <c r="BL303" s="801"/>
      <c r="BM303" s="801"/>
      <c r="BN303" s="801"/>
      <c r="BO303" s="801"/>
      <c r="BP303" s="801"/>
      <c r="BQ303" s="801"/>
      <c r="BR303" s="801"/>
      <c r="BS303" s="801"/>
      <c r="BT303" s="801"/>
      <c r="BU303" s="801"/>
      <c r="BV303" s="801"/>
      <c r="BW303" s="801"/>
      <c r="BX303" s="801"/>
      <c r="BY303" s="801"/>
      <c r="BZ303" s="801"/>
      <c r="CA303" s="801"/>
      <c r="CB303" s="801"/>
      <c r="CC303" s="801"/>
    </row>
    <row r="304" spans="1:81">
      <c r="A304" s="801"/>
      <c r="B304" s="801"/>
      <c r="C304" s="801"/>
      <c r="D304" s="801"/>
      <c r="E304" s="801"/>
      <c r="F304" s="801"/>
      <c r="G304" s="803"/>
      <c r="H304" s="801"/>
      <c r="I304" s="801"/>
      <c r="J304" s="801"/>
      <c r="K304" s="801"/>
      <c r="L304" s="801"/>
      <c r="M304" s="801"/>
      <c r="N304" s="801"/>
      <c r="O304" s="801"/>
      <c r="P304" s="801"/>
      <c r="Q304" s="801"/>
      <c r="R304" s="801"/>
      <c r="S304" s="801"/>
      <c r="T304" s="801"/>
      <c r="U304" s="801"/>
      <c r="V304" s="801"/>
      <c r="W304" s="801"/>
      <c r="X304" s="801"/>
      <c r="Y304" s="801"/>
      <c r="Z304" s="801"/>
      <c r="AA304" s="801"/>
      <c r="AB304" s="801"/>
      <c r="AC304" s="801"/>
      <c r="AD304" s="801"/>
      <c r="AE304" s="801"/>
      <c r="AF304" s="801"/>
      <c r="AG304" s="801"/>
      <c r="AH304" s="801"/>
      <c r="AI304" s="801"/>
      <c r="AJ304" s="801"/>
      <c r="AK304" s="801"/>
      <c r="AL304" s="801"/>
      <c r="AM304" s="801"/>
      <c r="AN304" s="801"/>
      <c r="AO304" s="801"/>
      <c r="AP304" s="801"/>
      <c r="AQ304" s="801"/>
      <c r="AR304" s="801"/>
      <c r="AS304" s="801"/>
      <c r="AT304" s="801"/>
      <c r="AU304" s="801"/>
      <c r="AV304" s="801"/>
      <c r="AW304" s="801"/>
      <c r="AX304" s="801"/>
      <c r="AY304" s="801"/>
      <c r="AZ304" s="801"/>
      <c r="BA304" s="801"/>
      <c r="BB304" s="801"/>
      <c r="BC304" s="801"/>
      <c r="BD304" s="801"/>
      <c r="BE304" s="801"/>
      <c r="BF304" s="801"/>
      <c r="BG304" s="801"/>
      <c r="BH304" s="801"/>
      <c r="BI304" s="801"/>
      <c r="BJ304" s="801"/>
      <c r="BK304" s="801"/>
      <c r="BL304" s="801"/>
      <c r="BM304" s="801"/>
      <c r="BN304" s="801"/>
      <c r="BO304" s="801"/>
      <c r="BP304" s="801"/>
      <c r="BQ304" s="801"/>
      <c r="BR304" s="801"/>
      <c r="BS304" s="801"/>
      <c r="BT304" s="801"/>
      <c r="BU304" s="801"/>
      <c r="BV304" s="801"/>
      <c r="BW304" s="801"/>
      <c r="BX304" s="801"/>
      <c r="BY304" s="801"/>
      <c r="BZ304" s="801"/>
      <c r="CA304" s="801"/>
      <c r="CB304" s="801"/>
      <c r="CC304" s="801"/>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CC302"/>
  <sheetViews>
    <sheetView workbookViewId="0">
      <pane xSplit="8" ySplit="8" topLeftCell="AR55" activePane="bottomRight" state="frozen"/>
      <selection pane="topRight" activeCell="I1" sqref="I1"/>
      <selection pane="bottomLeft" activeCell="A9" sqref="A9"/>
      <selection pane="bottomRight" activeCell="BD56" sqref="BD56"/>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577</v>
      </c>
      <c r="C1" s="801"/>
      <c r="D1" s="801"/>
      <c r="E1" s="801"/>
      <c r="F1" s="801"/>
      <c r="G1" s="803"/>
      <c r="H1" s="801"/>
      <c r="I1" s="801"/>
      <c r="J1" s="804"/>
      <c r="K1" s="801"/>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H26要素所得!D53</f>
        <v>18656518</v>
      </c>
      <c r="K9" s="835">
        <f>H26要素所得!D54</f>
        <v>514213</v>
      </c>
      <c r="L9" s="835">
        <f>H26要素所得!D55</f>
        <v>155647</v>
      </c>
      <c r="M9" s="835">
        <f>H26要素所得!D50-H26要素所得!D51</f>
        <v>0</v>
      </c>
      <c r="N9" s="834">
        <f>'3統合勘定'!F15</f>
        <v>12981329</v>
      </c>
      <c r="O9" s="835">
        <f>'3統合勘定'!F16</f>
        <v>3092904</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'3統合勘定'!F18</f>
        <v>-14368</v>
      </c>
      <c r="AQ9" s="843">
        <f>'3統合勘定'!F17</f>
        <v>5031380</v>
      </c>
      <c r="AR9" s="838"/>
      <c r="AS9" s="837"/>
      <c r="AT9" s="844" t="s">
        <v>95</v>
      </c>
      <c r="AU9" s="837"/>
      <c r="AV9" s="837"/>
      <c r="AW9" s="1017">
        <f>'3統合勘定'!F24</f>
        <v>-296652</v>
      </c>
      <c r="AX9" s="845"/>
      <c r="AY9" s="1008">
        <f>'3統合勘定'!F20+'3統合勘定'!F22+'3統合勘定'!F23</f>
        <v>17226602</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H26要素所得!C53</f>
        <v>37281090</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H26要素所得!C54</f>
        <v>1996257</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H26要素所得!C55</f>
        <v>575811</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H26要素所得!C50-H26要素所得!C51</f>
        <v>214686</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'4所得支出勘定'!F120</f>
        <v>296045</v>
      </c>
      <c r="AN14" s="863">
        <f>'4所得支出勘定'!F152</f>
        <v>12685284</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'4所得支出勘定'!F87</f>
        <v>3092904</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H26要素所得!J53</f>
        <v>8404881</v>
      </c>
      <c r="K16" s="879">
        <f>H26要素所得!J54</f>
        <v>1101706</v>
      </c>
      <c r="L16" s="879">
        <f>H26要素所得!J55</f>
        <v>329362</v>
      </c>
      <c r="M16" s="879">
        <f>H26要素所得!J50-H26要素所得!J51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1015331</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H26要素所得!F53</f>
        <v>4774482</v>
      </c>
      <c r="K17" s="882">
        <f>H26要素所得!F54</f>
        <v>378771</v>
      </c>
      <c r="L17" s="879">
        <f>H26要素所得!F55</f>
        <v>79355</v>
      </c>
      <c r="M17" s="879">
        <f>H26要素所得!F50-H26要素所得!F51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'5資本調達勘定'!F8*-1</f>
        <v>-2539501</v>
      </c>
      <c r="AS17" s="882">
        <f>'5資本調達勘定'!F23*-1</f>
        <v>-72761</v>
      </c>
      <c r="AT17" s="882">
        <f>'5資本調達勘定'!F36*-1</f>
        <v>-378771</v>
      </c>
      <c r="AU17" s="882">
        <f>'5資本調達勘定'!F66*-1</f>
        <v>-79355</v>
      </c>
      <c r="AV17" s="882">
        <f>'5資本調達勘定'!F51*-1</f>
        <v>-2162220</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H26要素所得!H53</f>
        <v>1322248</v>
      </c>
      <c r="K18" s="882">
        <f>H26要素所得!H54</f>
        <v>1567</v>
      </c>
      <c r="L18" s="882">
        <f>H26要素所得!H55</f>
        <v>11447</v>
      </c>
      <c r="M18" s="882">
        <f>H26要素所得!H50-H26要素所得!H51</f>
        <v>214686</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H26要素所得!K53</f>
        <v>4122961</v>
      </c>
      <c r="K19" s="873">
        <f>H26要素所得!K54</f>
        <v>0</v>
      </c>
      <c r="L19" s="873">
        <f>H26要素所得!K55</f>
        <v>0</v>
      </c>
      <c r="M19" s="873">
        <f>H26要素所得!K50-H26要素所得!K51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'4所得支出勘定'!F7</f>
        <v>1070234</v>
      </c>
      <c r="V20" s="897">
        <f>'4所得支出勘定'!F35</f>
        <v>1422299</v>
      </c>
      <c r="W20" s="897">
        <f>'4所得支出勘定'!F78</f>
        <v>104263</v>
      </c>
      <c r="X20" s="897">
        <f>'4所得支出勘定'!F113</f>
        <v>2441</v>
      </c>
      <c r="Y20" s="898">
        <f>'4所得支出勘定'!F139</f>
        <v>70591</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'3統合勘定'!F43</f>
        <v>675974</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'4所得支出勘定'!F17</f>
        <v>2030005</v>
      </c>
      <c r="T21" s="907">
        <f>'4所得支出勘定'!F18</f>
        <v>800930</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'4所得支出勘定'!F53</f>
        <v>295944</v>
      </c>
      <c r="T22" s="912">
        <f>'4所得支出勘定'!F54</f>
        <v>1386545</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'4所得支出勘定'!F90-'4所得支出勘定'!F91</f>
        <v>666370</v>
      </c>
      <c r="S23" s="911"/>
      <c r="T23" s="912">
        <f>'4所得支出勘定'!F92</f>
        <v>117612</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'4所得支出勘定'!F123</f>
        <v>13858</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'4所得支出勘定'!F158</f>
        <v>10851280</v>
      </c>
      <c r="Q25" s="873"/>
      <c r="R25" s="873"/>
      <c r="S25" s="875">
        <f>'4所得支出勘定'!F155</f>
        <v>1797012</v>
      </c>
      <c r="T25" s="918">
        <f>'4所得支出勘定'!F163</f>
        <v>1026856</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'4所得支出勘定'!F11</f>
        <v>642038</v>
      </c>
      <c r="AF26" s="882">
        <f>'4所得支出勘定'!F43</f>
        <v>95830</v>
      </c>
      <c r="AG26" s="882"/>
      <c r="AH26" s="882"/>
      <c r="AI26" s="882">
        <f>'4所得支出勘定'!F143</f>
        <v>1074054</v>
      </c>
      <c r="AJ26" s="849"/>
      <c r="AK26" s="845"/>
      <c r="AL26" s="845"/>
      <c r="AM26" s="845"/>
      <c r="AN26" s="845"/>
      <c r="AO26" s="849"/>
      <c r="AP26" s="849"/>
      <c r="AQ26" s="851"/>
      <c r="AR26" s="845"/>
      <c r="AS26" s="845"/>
      <c r="AT26" s="845"/>
      <c r="AU26" s="845"/>
      <c r="AV26" s="845"/>
      <c r="AW26" s="854"/>
      <c r="AX26" s="845"/>
      <c r="AY26" s="884">
        <f>SUM(Z31:Z35)-SUM(AE26:AI26)</f>
        <v>-1013869</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'4所得支出勘定'!F144</f>
        <v>2807012</v>
      </c>
      <c r="AJ27" s="849"/>
      <c r="AK27" s="845"/>
      <c r="AL27" s="845"/>
      <c r="AM27" s="845"/>
      <c r="AN27" s="845"/>
      <c r="AO27" s="849"/>
      <c r="AP27" s="849"/>
      <c r="AQ27" s="851"/>
      <c r="AR27" s="845"/>
      <c r="AS27" s="845"/>
      <c r="AT27" s="845"/>
      <c r="AU27" s="845"/>
      <c r="AV27" s="845"/>
      <c r="AW27" s="854"/>
      <c r="AX27" s="845"/>
      <c r="AY27" s="884">
        <f>SUM(AA31:AA35)-SUM(AE27:AI27)</f>
        <v>-1835013</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'4所得支出勘定'!F12</f>
        <v>25265</v>
      </c>
      <c r="AF28" s="879">
        <f>'4所得支出勘定'!F44</f>
        <v>421674</v>
      </c>
      <c r="AG28" s="882">
        <f>'4所得支出勘定'!F81</f>
        <v>682279</v>
      </c>
      <c r="AH28" s="882">
        <f>'4所得支出勘定'!F116</f>
        <v>27261</v>
      </c>
      <c r="AI28" s="882"/>
      <c r="AJ28" s="922" t="s">
        <v>138</v>
      </c>
      <c r="AK28" s="845"/>
      <c r="AL28" s="845"/>
      <c r="AM28" s="845"/>
      <c r="AN28" s="845"/>
      <c r="AO28" s="849"/>
      <c r="AP28" s="849"/>
      <c r="AQ28" s="851"/>
      <c r="AR28" s="845"/>
      <c r="AS28" s="845"/>
      <c r="AT28" s="850" t="s">
        <v>138</v>
      </c>
      <c r="AU28" s="845"/>
      <c r="AV28" s="845"/>
      <c r="AW28" s="854"/>
      <c r="AX28" s="845"/>
      <c r="AY28" s="884">
        <f>SUM(AB31:AB35)-SUM(AE28:AI28)</f>
        <v>2358634</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'4所得支出勘定'!F50</f>
        <v>-123776</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'4所得支出勘定'!F13</f>
        <v>67808</v>
      </c>
      <c r="AF30" s="873">
        <f>'4所得支出勘定'!F47</f>
        <v>184361</v>
      </c>
      <c r="AG30" s="873">
        <f>'4所得支出勘定'!F85</f>
        <v>374535</v>
      </c>
      <c r="AH30" s="873">
        <f>'4所得支出勘定'!F119</f>
        <v>1696</v>
      </c>
      <c r="AI30" s="873">
        <f>'4所得支出勘定'!F150</f>
        <v>401085</v>
      </c>
      <c r="AJ30" s="867"/>
      <c r="AK30" s="868"/>
      <c r="AL30" s="868"/>
      <c r="AM30" s="868"/>
      <c r="AN30" s="868"/>
      <c r="AO30" s="867"/>
      <c r="AP30" s="867"/>
      <c r="AQ30" s="871"/>
      <c r="AR30" s="868"/>
      <c r="AS30" s="868"/>
      <c r="AT30" s="868"/>
      <c r="AU30" s="868"/>
      <c r="AV30" s="868"/>
      <c r="AW30" s="876"/>
      <c r="AX30" s="845"/>
      <c r="AY30" s="892">
        <f>SUM(AD31:AD35)-SUM(AE30:AI30)</f>
        <v>2087070</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1760701</v>
      </c>
      <c r="V31" s="882"/>
      <c r="W31" s="882"/>
      <c r="X31" s="882"/>
      <c r="Y31" s="911"/>
      <c r="Z31" s="882"/>
      <c r="AA31" s="882">
        <f>'4所得支出勘定'!F23</f>
        <v>25265</v>
      </c>
      <c r="AB31" s="882"/>
      <c r="AC31" s="882"/>
      <c r="AD31" s="882">
        <f>'4所得支出勘定'!F24</f>
        <v>126399</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260190</v>
      </c>
      <c r="W32" s="882"/>
      <c r="X32" s="882"/>
      <c r="Y32" s="931" t="s">
        <v>138</v>
      </c>
      <c r="Z32" s="882"/>
      <c r="AA32" s="882">
        <f>'4所得支出勘定'!F60</f>
        <v>280615</v>
      </c>
      <c r="AB32" s="882"/>
      <c r="AC32" s="882"/>
      <c r="AD32" s="882">
        <f>'4所得支出勘定'!F66</f>
        <v>181254</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679719</v>
      </c>
      <c r="X33" s="882"/>
      <c r="Y33" s="911"/>
      <c r="Z33" s="882">
        <f>'4所得支出勘定'!F97</f>
        <v>798053</v>
      </c>
      <c r="AA33" s="882">
        <f>'4所得支出勘定'!F98</f>
        <v>663724</v>
      </c>
      <c r="AB33" s="882"/>
      <c r="AC33" s="882"/>
      <c r="AD33" s="882">
        <f>'4所得支出勘定'!F102</f>
        <v>2161182</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11417</v>
      </c>
      <c r="Y34" s="911"/>
      <c r="Z34" s="882"/>
      <c r="AA34" s="882">
        <f>'4所得支出勘定'!F128</f>
        <v>2395</v>
      </c>
      <c r="AB34" s="882"/>
      <c r="AC34" s="882"/>
      <c r="AD34" s="882">
        <f>'4所得支出勘定'!F129</f>
        <v>349536</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13604557</v>
      </c>
      <c r="Z35" s="873"/>
      <c r="AA35" s="873"/>
      <c r="AB35" s="873">
        <f>'4所得支出勘定'!F171</f>
        <v>3515113</v>
      </c>
      <c r="AC35" s="873">
        <f>'4所得支出勘定'!F178</f>
        <v>-123776</v>
      </c>
      <c r="AD35" s="873">
        <f>'4所得支出勘定'!F176</f>
        <v>298184</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1177254</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143970</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3245864</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334391</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13011927</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'5資本調達勘定'!F85</f>
        <v>107354</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'5資本調達勘定'!F9</f>
        <v>-8776</v>
      </c>
      <c r="AS42" s="882"/>
      <c r="AT42" s="882"/>
      <c r="AU42" s="882"/>
      <c r="AV42" s="882">
        <f>'5資本調達勘定'!F52</f>
        <v>-5591</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'5資本調達勘定'!F7</f>
        <v>2386256</v>
      </c>
      <c r="AS43" s="873">
        <f>'5資本調達勘定'!F22</f>
        <v>30133</v>
      </c>
      <c r="AT43" s="873">
        <f>'5資本調達勘定'!F35</f>
        <v>550005</v>
      </c>
      <c r="AU43" s="873">
        <f>'5資本調達勘定'!F65</f>
        <v>65899</v>
      </c>
      <c r="AV43" s="873">
        <f>'5資本調達勘定'!F50</f>
        <v>1999087</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'5資本調達勘定'!F12</f>
        <v>1177254</v>
      </c>
      <c r="AK44" s="863"/>
      <c r="AL44" s="863"/>
      <c r="AM44" s="863"/>
      <c r="AN44" s="906"/>
      <c r="AO44" s="862">
        <f>'5資本調達勘定'!F13</f>
        <v>85936</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'5資本調達勘定'!F26</f>
        <v>143970</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'5資本調達勘定'!F40</f>
        <v>152960</v>
      </c>
      <c r="AM46" s="882"/>
      <c r="AN46" s="911"/>
      <c r="AO46" s="878">
        <f>'5資本調達勘定'!F41</f>
        <v>87718</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'5資本調達勘定'!F69</f>
        <v>38346</v>
      </c>
      <c r="AN47" s="911"/>
      <c r="AO47" s="953">
        <f>'5資本調達勘定'!F70</f>
        <v>794</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'5資本調達勘定'!F55</f>
        <v>326642</v>
      </c>
      <c r="AO48" s="954">
        <f>'5資本調達勘定'!F56</f>
        <v>-67094</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'3統合勘定'!F21</f>
        <v>17279729</v>
      </c>
      <c r="J51" s="968"/>
      <c r="K51" s="969"/>
      <c r="L51" s="969"/>
      <c r="M51" s="970"/>
      <c r="N51" s="969"/>
      <c r="O51" s="969"/>
      <c r="P51" s="968"/>
      <c r="Q51" s="969"/>
      <c r="R51" s="971">
        <f>'3統合勘定'!F90</f>
        <v>883577</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'5資本調達勘定'!F10</f>
        <v>1425211</v>
      </c>
      <c r="AS51" s="971">
        <f>'5資本調達勘定'!F24</f>
        <v>186598</v>
      </c>
      <c r="AT51" s="971">
        <f>'5資本調達勘定'!F89</f>
        <v>69445</v>
      </c>
      <c r="AU51" s="971">
        <f>'5資本調達勘定'!F67</f>
        <v>52596</v>
      </c>
      <c r="AV51" s="971">
        <f>'5資本調達勘定'!F53</f>
        <v>428272</v>
      </c>
      <c r="AW51" s="972">
        <f>'5資本調達勘定'!F86*-1</f>
        <v>296652</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57347573</v>
      </c>
      <c r="J53" s="976">
        <f>SUM(I10:AY10)</f>
        <v>37281090</v>
      </c>
      <c r="K53" s="976">
        <f>SUM(I11:AY11)</f>
        <v>1996257</v>
      </c>
      <c r="L53" s="976">
        <f>SUM(I12:AY12)</f>
        <v>575811</v>
      </c>
      <c r="M53" s="976">
        <f>SUM(I13:AY13)</f>
        <v>214686</v>
      </c>
      <c r="N53" s="976">
        <f>SUM(I14:AY14)</f>
        <v>12981329</v>
      </c>
      <c r="O53" s="976">
        <f>SUM(I15:AW15)</f>
        <v>3092904</v>
      </c>
      <c r="P53" s="976">
        <f>SUM(I16:AY16)</f>
        <v>10851280</v>
      </c>
      <c r="Q53" s="976">
        <f>SUM(I17:AY17)</f>
        <v>0</v>
      </c>
      <c r="R53" s="976">
        <f>SUM(I18:AY18)</f>
        <v>1549948</v>
      </c>
      <c r="S53" s="976">
        <f>SUM(I19:AY19)</f>
        <v>4122961</v>
      </c>
      <c r="T53" s="976">
        <f>SUM(I20:AY20)</f>
        <v>3345802</v>
      </c>
      <c r="U53" s="976">
        <f>SUM(I21:AY21)</f>
        <v>2830935</v>
      </c>
      <c r="V53" s="976">
        <f>SUM(I22:AY22)</f>
        <v>1682489</v>
      </c>
      <c r="W53" s="976">
        <f>SUM(I23:AY23)</f>
        <v>783982</v>
      </c>
      <c r="X53" s="976">
        <f>SUM(I24:AY24)</f>
        <v>13858</v>
      </c>
      <c r="Y53" s="976">
        <f>SUM(I25:AY25)</f>
        <v>13675148</v>
      </c>
      <c r="Z53" s="976">
        <f>SUM(I26:AY26)</f>
        <v>798053</v>
      </c>
      <c r="AA53" s="976">
        <f>SUM(I27:AY27)</f>
        <v>971999</v>
      </c>
      <c r="AB53" s="976">
        <f>SUM(I28:AY28)</f>
        <v>3515113</v>
      </c>
      <c r="AC53" s="976">
        <f>SUM(I29:AY29)</f>
        <v>-123776</v>
      </c>
      <c r="AD53" s="976">
        <f>SUM(I30:AY30)</f>
        <v>3116555</v>
      </c>
      <c r="AE53" s="976">
        <f>SUM(I31:AY31)</f>
        <v>1912365</v>
      </c>
      <c r="AF53" s="976">
        <f>SUM(I32:AY32)</f>
        <v>722059</v>
      </c>
      <c r="AG53" s="976">
        <f>SUM(I33:AY33)</f>
        <v>4302678</v>
      </c>
      <c r="AH53" s="976">
        <f>SUM(I34:AY34)</f>
        <v>363348</v>
      </c>
      <c r="AI53" s="976">
        <f>SUM(I35:AY35)</f>
        <v>17294078</v>
      </c>
      <c r="AJ53" s="976">
        <f>SUM(I36:AY36)</f>
        <v>1177254</v>
      </c>
      <c r="AK53" s="976">
        <f>SUM(I37:AY37)</f>
        <v>143970</v>
      </c>
      <c r="AL53" s="976">
        <f>SUM(I38:AY38)</f>
        <v>3245864</v>
      </c>
      <c r="AM53" s="976">
        <f>SUM(I39:AY39)</f>
        <v>334391</v>
      </c>
      <c r="AN53" s="977">
        <f>SUM(I40:AY40)</f>
        <v>13011927</v>
      </c>
      <c r="AO53" s="976">
        <f>SUM(I41:AY41)</f>
        <v>107354</v>
      </c>
      <c r="AP53" s="976">
        <f>SUM(I42:AY42)</f>
        <v>-14367</v>
      </c>
      <c r="AQ53" s="976">
        <f>SUM(I43:AY43)</f>
        <v>5031380</v>
      </c>
      <c r="AR53" s="976">
        <f>SUM(I44:AY44)</f>
        <v>1263190</v>
      </c>
      <c r="AS53" s="976">
        <f>SUM(I45:AY45)</f>
        <v>143970</v>
      </c>
      <c r="AT53" s="976">
        <f>SUM(I46:AY46)</f>
        <v>240678</v>
      </c>
      <c r="AU53" s="976">
        <f>SUM(I47:AY47)</f>
        <v>39140</v>
      </c>
      <c r="AV53" s="976">
        <f>SUM(I48:AY48)</f>
        <v>259548</v>
      </c>
      <c r="AW53" s="976">
        <f>SUM(I49:AY49)</f>
        <v>0</v>
      </c>
      <c r="AX53" s="929">
        <f>SUM(AX9:CF9)</f>
        <v>17226602</v>
      </c>
      <c r="AY53" s="976">
        <f>SUM(I51:AY51)</f>
        <v>20622080</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57347573</v>
      </c>
      <c r="J55" s="976">
        <f t="shared" ref="J55:AY55" si="0">SUM(J9:J51)</f>
        <v>37281090</v>
      </c>
      <c r="K55" s="976">
        <f t="shared" si="0"/>
        <v>1996257</v>
      </c>
      <c r="L55" s="976">
        <f t="shared" si="0"/>
        <v>575811</v>
      </c>
      <c r="M55" s="976">
        <f t="shared" si="0"/>
        <v>214686</v>
      </c>
      <c r="N55" s="976">
        <f t="shared" si="0"/>
        <v>12981329</v>
      </c>
      <c r="O55" s="976">
        <f t="shared" si="0"/>
        <v>3092904</v>
      </c>
      <c r="P55" s="976">
        <f t="shared" si="0"/>
        <v>10851280</v>
      </c>
      <c r="Q55" s="976">
        <f t="shared" si="0"/>
        <v>0</v>
      </c>
      <c r="R55" s="976">
        <f t="shared" si="0"/>
        <v>1549947</v>
      </c>
      <c r="S55" s="976">
        <f t="shared" si="0"/>
        <v>4122961</v>
      </c>
      <c r="T55" s="976">
        <f t="shared" si="0"/>
        <v>3345801</v>
      </c>
      <c r="U55" s="976">
        <f t="shared" si="0"/>
        <v>2830935</v>
      </c>
      <c r="V55" s="976">
        <f t="shared" si="0"/>
        <v>1682489</v>
      </c>
      <c r="W55" s="976">
        <f t="shared" si="0"/>
        <v>783982</v>
      </c>
      <c r="X55" s="976">
        <f t="shared" si="0"/>
        <v>13858</v>
      </c>
      <c r="Y55" s="976">
        <f t="shared" si="0"/>
        <v>13675148</v>
      </c>
      <c r="Z55" s="976">
        <f t="shared" si="0"/>
        <v>798053</v>
      </c>
      <c r="AA55" s="976">
        <f t="shared" si="0"/>
        <v>971999</v>
      </c>
      <c r="AB55" s="976">
        <f t="shared" si="0"/>
        <v>3515113</v>
      </c>
      <c r="AC55" s="976">
        <f t="shared" si="0"/>
        <v>-123776</v>
      </c>
      <c r="AD55" s="976">
        <f t="shared" si="0"/>
        <v>3116555</v>
      </c>
      <c r="AE55" s="976">
        <f t="shared" si="0"/>
        <v>1912365</v>
      </c>
      <c r="AF55" s="976">
        <f t="shared" si="0"/>
        <v>722059</v>
      </c>
      <c r="AG55" s="976">
        <f t="shared" si="0"/>
        <v>4302678</v>
      </c>
      <c r="AH55" s="976">
        <f t="shared" si="0"/>
        <v>363348</v>
      </c>
      <c r="AI55" s="976">
        <f t="shared" si="0"/>
        <v>17294078</v>
      </c>
      <c r="AJ55" s="976">
        <f t="shared" si="0"/>
        <v>1177254</v>
      </c>
      <c r="AK55" s="976">
        <f t="shared" si="0"/>
        <v>143970</v>
      </c>
      <c r="AL55" s="976">
        <f t="shared" si="0"/>
        <v>3245864</v>
      </c>
      <c r="AM55" s="976">
        <f t="shared" si="0"/>
        <v>334391</v>
      </c>
      <c r="AN55" s="976">
        <f t="shared" si="0"/>
        <v>13011926</v>
      </c>
      <c r="AO55" s="976">
        <f t="shared" si="0"/>
        <v>107354</v>
      </c>
      <c r="AP55" s="976">
        <f t="shared" si="0"/>
        <v>-14368</v>
      </c>
      <c r="AQ55" s="976">
        <f t="shared" si="0"/>
        <v>5031380</v>
      </c>
      <c r="AR55" s="976">
        <f t="shared" si="0"/>
        <v>1263190</v>
      </c>
      <c r="AS55" s="976">
        <f t="shared" si="0"/>
        <v>143970</v>
      </c>
      <c r="AT55" s="976">
        <f t="shared" si="0"/>
        <v>240679</v>
      </c>
      <c r="AU55" s="976">
        <f t="shared" si="0"/>
        <v>39140</v>
      </c>
      <c r="AV55" s="976">
        <f t="shared" si="0"/>
        <v>259548</v>
      </c>
      <c r="AW55" s="976">
        <f t="shared" si="0"/>
        <v>0</v>
      </c>
      <c r="AX55" s="929">
        <f t="shared" si="0"/>
        <v>0</v>
      </c>
      <c r="AY55" s="976">
        <f t="shared" si="0"/>
        <v>20622083</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1015"/>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97">
        <f>I53-I55</f>
        <v>0</v>
      </c>
      <c r="J57" s="976">
        <f t="shared" ref="J57:AY57" si="1">J53-J55</f>
        <v>0</v>
      </c>
      <c r="K57" s="976">
        <f t="shared" si="1"/>
        <v>0</v>
      </c>
      <c r="L57" s="976">
        <f t="shared" si="1"/>
        <v>0</v>
      </c>
      <c r="M57" s="976">
        <f t="shared" si="1"/>
        <v>0</v>
      </c>
      <c r="N57" s="976">
        <f t="shared" si="1"/>
        <v>0</v>
      </c>
      <c r="O57" s="976">
        <f t="shared" si="1"/>
        <v>0</v>
      </c>
      <c r="P57" s="976">
        <f t="shared" si="1"/>
        <v>0</v>
      </c>
      <c r="Q57" s="976">
        <f t="shared" si="1"/>
        <v>0</v>
      </c>
      <c r="R57" s="979">
        <f t="shared" si="1"/>
        <v>1</v>
      </c>
      <c r="S57" s="976">
        <f t="shared" si="1"/>
        <v>0</v>
      </c>
      <c r="T57" s="976">
        <f t="shared" si="1"/>
        <v>1</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6">
        <f t="shared" si="1"/>
        <v>0</v>
      </c>
      <c r="AL57" s="979">
        <f t="shared" si="1"/>
        <v>0</v>
      </c>
      <c r="AM57" s="976">
        <f t="shared" si="1"/>
        <v>0</v>
      </c>
      <c r="AN57" s="976">
        <f t="shared" si="1"/>
        <v>1</v>
      </c>
      <c r="AO57" s="976">
        <f t="shared" si="1"/>
        <v>0</v>
      </c>
      <c r="AP57" s="976">
        <f t="shared" si="1"/>
        <v>1</v>
      </c>
      <c r="AQ57" s="976">
        <f t="shared" si="1"/>
        <v>0</v>
      </c>
      <c r="AR57" s="976">
        <f t="shared" si="1"/>
        <v>0</v>
      </c>
      <c r="AS57" s="976">
        <f t="shared" si="1"/>
        <v>0</v>
      </c>
      <c r="AT57" s="997">
        <f t="shared" si="1"/>
        <v>-1</v>
      </c>
      <c r="AU57" s="976">
        <f t="shared" si="1"/>
        <v>0</v>
      </c>
      <c r="AV57" s="976">
        <f t="shared" si="1"/>
        <v>0</v>
      </c>
      <c r="AW57" s="997">
        <f t="shared" si="1"/>
        <v>0</v>
      </c>
      <c r="AX57" s="929">
        <f t="shared" si="1"/>
        <v>17226602</v>
      </c>
      <c r="AY57" s="979">
        <f t="shared" si="1"/>
        <v>-3</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801"/>
      <c r="B68" s="801"/>
      <c r="C68" s="801"/>
      <c r="D68" s="801"/>
      <c r="E68" s="801"/>
      <c r="F68" s="801"/>
      <c r="G68" s="803"/>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1"/>
      <c r="AO68" s="801"/>
      <c r="AP68" s="801"/>
      <c r="AQ68" s="801"/>
      <c r="AR68" s="801"/>
      <c r="AS68" s="801"/>
      <c r="AT68" s="801"/>
      <c r="AU68" s="801"/>
      <c r="AV68" s="801"/>
      <c r="AW68" s="801"/>
      <c r="AX68" s="801"/>
      <c r="AY68" s="801"/>
      <c r="AZ68" s="801"/>
      <c r="BA68" s="801"/>
      <c r="BB68" s="801"/>
      <c r="BC68" s="801"/>
      <c r="BD68" s="801"/>
      <c r="BE68" s="801"/>
      <c r="BF68" s="801"/>
      <c r="BG68" s="801"/>
      <c r="BH68" s="801"/>
      <c r="BI68" s="801"/>
      <c r="BJ68" s="801"/>
      <c r="BK68" s="801"/>
      <c r="BL68" s="801"/>
      <c r="BM68" s="801"/>
      <c r="BN68" s="801"/>
      <c r="BO68" s="801"/>
      <c r="BP68" s="801"/>
      <c r="BQ68" s="801"/>
      <c r="BR68" s="801"/>
      <c r="BS68" s="801"/>
      <c r="BT68" s="801"/>
      <c r="BU68" s="801"/>
      <c r="BV68" s="801"/>
      <c r="BW68" s="801"/>
      <c r="BX68" s="801"/>
      <c r="BY68" s="801"/>
      <c r="BZ68" s="801"/>
      <c r="CA68" s="801"/>
      <c r="CB68" s="801"/>
      <c r="CC68" s="801"/>
    </row>
    <row r="69" spans="1:81">
      <c r="A69" s="801"/>
      <c r="B69" s="801"/>
      <c r="C69" s="801"/>
      <c r="D69" s="801"/>
      <c r="E69" s="801"/>
      <c r="F69" s="801"/>
      <c r="G69" s="803"/>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1"/>
      <c r="BA69" s="801"/>
      <c r="BB69" s="801"/>
      <c r="BC69" s="801"/>
      <c r="BD69" s="801"/>
      <c r="BE69" s="801"/>
      <c r="BF69" s="801"/>
      <c r="BG69" s="801"/>
      <c r="BH69" s="801"/>
      <c r="BI69" s="801"/>
      <c r="BJ69" s="801"/>
      <c r="BK69" s="801"/>
      <c r="BL69" s="801"/>
      <c r="BM69" s="801"/>
      <c r="BN69" s="801"/>
      <c r="BO69" s="801"/>
      <c r="BP69" s="801"/>
      <c r="BQ69" s="801"/>
      <c r="BR69" s="801"/>
      <c r="BS69" s="801"/>
      <c r="BT69" s="801"/>
      <c r="BU69" s="801"/>
      <c r="BV69" s="801"/>
      <c r="BW69" s="801"/>
      <c r="BX69" s="801"/>
      <c r="BY69" s="801"/>
      <c r="BZ69" s="801"/>
      <c r="CA69" s="801"/>
      <c r="CB69" s="801"/>
      <c r="CC69" s="801"/>
    </row>
    <row r="70" spans="1:81">
      <c r="A70" s="801"/>
      <c r="B70" s="801"/>
      <c r="C70" s="801"/>
      <c r="D70" s="801"/>
      <c r="E70" s="801"/>
      <c r="F70" s="801"/>
      <c r="G70" s="803"/>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CC305"/>
  <sheetViews>
    <sheetView workbookViewId="0">
      <pane xSplit="8" ySplit="8" topLeftCell="AT55" activePane="bottomRight" state="frozen"/>
      <selection pane="topRight" activeCell="I1" sqref="I1"/>
      <selection pane="bottomLeft" activeCell="A9" sqref="A9"/>
      <selection pane="bottomRight" activeCell="BF56" sqref="BF56"/>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576</v>
      </c>
      <c r="C1" s="801"/>
      <c r="D1" s="801"/>
      <c r="E1" s="801"/>
      <c r="F1" s="801"/>
      <c r="G1" s="803"/>
      <c r="H1" s="801"/>
      <c r="I1" s="801"/>
      <c r="J1" s="804"/>
      <c r="K1" s="801"/>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H27要素所得!D53</f>
        <v>18453929</v>
      </c>
      <c r="K9" s="835">
        <f>H27要素所得!D54</f>
        <v>522688</v>
      </c>
      <c r="L9" s="835">
        <f>H27要素所得!D55</f>
        <v>166243</v>
      </c>
      <c r="M9" s="835">
        <f>H27要素所得!D50-H27要素所得!D51</f>
        <v>0</v>
      </c>
      <c r="N9" s="834">
        <f>'3統合勘定'!G15</f>
        <v>13047427</v>
      </c>
      <c r="O9" s="835">
        <f>'3統合勘定'!G16</f>
        <v>3142098</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'3統合勘定'!G18</f>
        <v>139782</v>
      </c>
      <c r="AQ9" s="843">
        <f>'3統合勘定'!G17</f>
        <v>5093833</v>
      </c>
      <c r="AR9" s="838"/>
      <c r="AS9" s="837"/>
      <c r="AT9" s="844" t="s">
        <v>95</v>
      </c>
      <c r="AU9" s="837"/>
      <c r="AV9" s="837"/>
      <c r="AW9" s="1017">
        <f>'3統合勘定'!G24</f>
        <v>197547</v>
      </c>
      <c r="AX9" s="845"/>
      <c r="AY9" s="1008">
        <f>'3統合勘定'!G20+'3統合勘定'!G22+'3統合勘定'!G23</f>
        <v>17378373</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H27要素所得!C53</f>
        <v>37994518</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H27要素所得!C54</f>
        <v>1994949</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H27要素所得!C55</f>
        <v>654550</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H27要素所得!C50-H27要素所得!C51</f>
        <v>192123</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'4所得支出勘定'!G120</f>
        <v>319221</v>
      </c>
      <c r="AN14" s="863">
        <f>'4所得支出勘定'!G152</f>
        <v>12728207</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'4所得支出勘定'!G87</f>
        <v>3142098</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H27要素所得!J53</f>
        <v>8352414</v>
      </c>
      <c r="K16" s="879">
        <f>H27要素所得!J54</f>
        <v>1090896</v>
      </c>
      <c r="L16" s="879">
        <f>H27要素所得!J55</f>
        <v>385524</v>
      </c>
      <c r="M16" s="879">
        <f>H27要素所得!J50-H27要素所得!J51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957074</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H27要素所得!F53</f>
        <v>4839209</v>
      </c>
      <c r="K17" s="882">
        <f>H27要素所得!F54</f>
        <v>379907</v>
      </c>
      <c r="L17" s="879">
        <f>H27要素所得!F55</f>
        <v>90055</v>
      </c>
      <c r="M17" s="879">
        <f>H27要素所得!F50-H27要素所得!F51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'5資本調達勘定'!G8*-1</f>
        <v>-2572941</v>
      </c>
      <c r="AS17" s="882">
        <f>'5資本調達勘定'!G23*-1</f>
        <v>-75778</v>
      </c>
      <c r="AT17" s="882">
        <f>'5資本調達勘定'!G36*-1</f>
        <v>-379907</v>
      </c>
      <c r="AU17" s="882">
        <f>'5資本調達勘定'!G66*-1</f>
        <v>-90055</v>
      </c>
      <c r="AV17" s="882">
        <f>'5資本調達勘定'!G51*-1</f>
        <v>-2190490</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H27要素所得!H53</f>
        <v>1474606</v>
      </c>
      <c r="K18" s="882">
        <f>H27要素所得!H54</f>
        <v>1458</v>
      </c>
      <c r="L18" s="882">
        <f>H27要素所得!H55</f>
        <v>12728</v>
      </c>
      <c r="M18" s="882">
        <f>H27要素所得!H50-H27要素所得!H51</f>
        <v>192123</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H27要素所得!K53</f>
        <v>4874359</v>
      </c>
      <c r="K19" s="873">
        <f>H27要素所得!K54</f>
        <v>0</v>
      </c>
      <c r="L19" s="873">
        <f>H27要素所得!K55</f>
        <v>0</v>
      </c>
      <c r="M19" s="873">
        <f>H27要素所得!K50-H27要素所得!K51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'4所得支出勘定'!G7</f>
        <v>1343292</v>
      </c>
      <c r="V20" s="897">
        <f>'4所得支出勘定'!G35</f>
        <v>1484173</v>
      </c>
      <c r="W20" s="897">
        <f>'4所得支出勘定'!G78</f>
        <v>92606</v>
      </c>
      <c r="X20" s="897">
        <f>'4所得支出勘定'!G113</f>
        <v>2526</v>
      </c>
      <c r="Y20" s="898">
        <f>'4所得支出勘定'!G139</f>
        <v>65591</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'3統合勘定'!G43</f>
        <v>665835</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'4所得支出勘定'!G17</f>
        <v>2714793</v>
      </c>
      <c r="T21" s="907">
        <f>'4所得支出勘定'!G18</f>
        <v>1033712</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'4所得支出勘定'!G53</f>
        <v>321634</v>
      </c>
      <c r="T22" s="912">
        <f>'4所得支出勘定'!G54</f>
        <v>1434573</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'4所得支出勘定'!G90-'4所得支出勘定'!G91</f>
        <v>690425</v>
      </c>
      <c r="S23" s="911"/>
      <c r="T23" s="912">
        <f>'4所得支出勘定'!G92</f>
        <v>116318</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'4所得支出勘定'!G123</f>
        <v>13736</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'4所得支出勘定'!G158</f>
        <v>10785908</v>
      </c>
      <c r="Q25" s="873"/>
      <c r="R25" s="873"/>
      <c r="S25" s="875">
        <f>'4所得支出勘定'!G155</f>
        <v>1837932</v>
      </c>
      <c r="T25" s="918">
        <f>'4所得支出勘定'!G163</f>
        <v>1055685</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'4所得支出勘定'!G11</f>
        <v>634734</v>
      </c>
      <c r="AF26" s="882">
        <f>'4所得支出勘定'!G43</f>
        <v>100253</v>
      </c>
      <c r="AG26" s="882"/>
      <c r="AH26" s="882"/>
      <c r="AI26" s="882">
        <f>'4所得支出勘定'!G143</f>
        <v>1083800</v>
      </c>
      <c r="AJ26" s="849"/>
      <c r="AK26" s="845"/>
      <c r="AL26" s="845"/>
      <c r="AM26" s="845"/>
      <c r="AN26" s="845"/>
      <c r="AO26" s="849"/>
      <c r="AP26" s="849"/>
      <c r="AQ26" s="851"/>
      <c r="AR26" s="845"/>
      <c r="AS26" s="845"/>
      <c r="AT26" s="845"/>
      <c r="AU26" s="845"/>
      <c r="AV26" s="845"/>
      <c r="AW26" s="854"/>
      <c r="AX26" s="845"/>
      <c r="AY26" s="884">
        <f>SUM(Z31:Z35)-SUM(AE26:AI26)</f>
        <v>-1005217</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'4所得支出勘定'!G144</f>
        <v>2819533</v>
      </c>
      <c r="AJ27" s="849"/>
      <c r="AK27" s="845"/>
      <c r="AL27" s="845"/>
      <c r="AM27" s="845"/>
      <c r="AN27" s="845"/>
      <c r="AO27" s="849"/>
      <c r="AP27" s="849"/>
      <c r="AQ27" s="851"/>
      <c r="AR27" s="845"/>
      <c r="AS27" s="845"/>
      <c r="AT27" s="845"/>
      <c r="AU27" s="845"/>
      <c r="AV27" s="845"/>
      <c r="AW27" s="854"/>
      <c r="AX27" s="845"/>
      <c r="AY27" s="884">
        <f>SUM(AA31:AA35)-SUM(AE27:AI27)</f>
        <v>-1874817</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'4所得支出勘定'!G12</f>
        <v>25477</v>
      </c>
      <c r="AF28" s="879">
        <f>'4所得支出勘定'!G44</f>
        <v>398740</v>
      </c>
      <c r="AG28" s="882">
        <f>'4所得支出勘定'!G81</f>
        <v>654680</v>
      </c>
      <c r="AH28" s="882">
        <f>'4所得支出勘定'!G116</f>
        <v>22918</v>
      </c>
      <c r="AI28" s="882"/>
      <c r="AJ28" s="922" t="s">
        <v>138</v>
      </c>
      <c r="AK28" s="845"/>
      <c r="AL28" s="845"/>
      <c r="AM28" s="845"/>
      <c r="AN28" s="845"/>
      <c r="AO28" s="849"/>
      <c r="AP28" s="849"/>
      <c r="AQ28" s="851"/>
      <c r="AR28" s="845"/>
      <c r="AS28" s="845"/>
      <c r="AT28" s="850" t="s">
        <v>138</v>
      </c>
      <c r="AU28" s="845"/>
      <c r="AV28" s="845"/>
      <c r="AW28" s="854"/>
      <c r="AX28" s="845"/>
      <c r="AY28" s="884">
        <f>SUM(AB31:AB35)-SUM(AE28:AI28)</f>
        <v>2381128</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'4所得支出勘定'!G50</f>
        <v>-110743</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'4所得支出勘定'!G13</f>
        <v>74952</v>
      </c>
      <c r="AF30" s="873">
        <f>'4所得支出勘定'!G47</f>
        <v>193383</v>
      </c>
      <c r="AG30" s="873">
        <f>'4所得支出勘定'!G85</f>
        <v>387687</v>
      </c>
      <c r="AH30" s="873">
        <f>'4所得支出勘定'!G119</f>
        <v>1534</v>
      </c>
      <c r="AI30" s="873">
        <f>'4所得支出勘定'!G150</f>
        <v>409002</v>
      </c>
      <c r="AJ30" s="867"/>
      <c r="AK30" s="868"/>
      <c r="AL30" s="868"/>
      <c r="AM30" s="868"/>
      <c r="AN30" s="868"/>
      <c r="AO30" s="867"/>
      <c r="AP30" s="867"/>
      <c r="AQ30" s="871"/>
      <c r="AR30" s="868"/>
      <c r="AS30" s="868"/>
      <c r="AT30" s="868"/>
      <c r="AU30" s="868"/>
      <c r="AV30" s="868"/>
      <c r="AW30" s="876"/>
      <c r="AX30" s="845"/>
      <c r="AY30" s="892">
        <f>SUM(AD31:AD35)-SUM(AE30:AI30)</f>
        <v>2172301</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2405213</v>
      </c>
      <c r="V31" s="882"/>
      <c r="W31" s="882"/>
      <c r="X31" s="882"/>
      <c r="Y31" s="911"/>
      <c r="Z31" s="882"/>
      <c r="AA31" s="882">
        <f>'4所得支出勘定'!G23</f>
        <v>25477</v>
      </c>
      <c r="AB31" s="882"/>
      <c r="AC31" s="882"/>
      <c r="AD31" s="882">
        <f>'4所得支出勘定'!G24</f>
        <v>141267</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272034</v>
      </c>
      <c r="W32" s="882"/>
      <c r="X32" s="882"/>
      <c r="Y32" s="931" t="s">
        <v>138</v>
      </c>
      <c r="Z32" s="882"/>
      <c r="AA32" s="882">
        <f>'4所得支出勘定'!G60</f>
        <v>272843</v>
      </c>
      <c r="AB32" s="882"/>
      <c r="AC32" s="882"/>
      <c r="AD32" s="882">
        <f>'4所得支出勘定'!G66</f>
        <v>193342</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714137</v>
      </c>
      <c r="X33" s="882"/>
      <c r="Y33" s="911"/>
      <c r="Z33" s="882">
        <f>'4所得支出勘定'!G97</f>
        <v>813570</v>
      </c>
      <c r="AA33" s="882">
        <f>'4所得支出勘定'!G98</f>
        <v>643951</v>
      </c>
      <c r="AB33" s="882"/>
      <c r="AC33" s="882"/>
      <c r="AD33" s="882">
        <f>'4所得支出勘定'!G102</f>
        <v>2210911</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11210</v>
      </c>
      <c r="Y34" s="911"/>
      <c r="Z34" s="882"/>
      <c r="AA34" s="882">
        <f>'4所得支出勘定'!G128</f>
        <v>2445</v>
      </c>
      <c r="AB34" s="882"/>
      <c r="AC34" s="882"/>
      <c r="AD34" s="882">
        <f>'4所得支出勘定'!G129</f>
        <v>374725</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13613934</v>
      </c>
      <c r="Z35" s="873"/>
      <c r="AA35" s="873"/>
      <c r="AB35" s="873">
        <f>'4所得支出勘定'!G171</f>
        <v>3482943</v>
      </c>
      <c r="AC35" s="873">
        <f>'4所得支出勘定'!G178</f>
        <v>-110743</v>
      </c>
      <c r="AD35" s="873">
        <f>'4所得支出勘定'!G176</f>
        <v>318614</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1836794</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156586</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3340202</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363928</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12992413</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'5資本調達勘定'!G85</f>
        <v>96716</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'5資本調達勘定'!G9</f>
        <v>114727</v>
      </c>
      <c r="AS42" s="882"/>
      <c r="AT42" s="882"/>
      <c r="AU42" s="882"/>
      <c r="AV42" s="882">
        <f>'5資本調達勘定'!G52</f>
        <v>25055</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'5資本調達勘定'!G7</f>
        <v>2399490</v>
      </c>
      <c r="AS43" s="873">
        <f>'5資本調達勘定'!G22</f>
        <v>30372</v>
      </c>
      <c r="AT43" s="873">
        <f>'5資本調達勘定'!G35</f>
        <v>588472</v>
      </c>
      <c r="AU43" s="873">
        <f>'5資本調達勘定'!G65</f>
        <v>67447</v>
      </c>
      <c r="AV43" s="873">
        <f>'5資本調達勘定'!G50</f>
        <v>2008052</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'5資本調達勘定'!G12</f>
        <v>1836794</v>
      </c>
      <c r="AK44" s="863"/>
      <c r="AL44" s="863"/>
      <c r="AM44" s="863"/>
      <c r="AN44" s="906"/>
      <c r="AO44" s="862">
        <f>'5資本調達勘定'!G13</f>
        <v>78915</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'5資本調達勘定'!G26</f>
        <v>156585</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'5資本調達勘定'!G40</f>
        <v>198104</v>
      </c>
      <c r="AM46" s="882"/>
      <c r="AN46" s="911"/>
      <c r="AO46" s="878">
        <f>'5資本調達勘定'!G41</f>
        <v>111486</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'5資本調達勘定'!G69</f>
        <v>44707</v>
      </c>
      <c r="AN47" s="911"/>
      <c r="AO47" s="953">
        <f>'5資本調達勘定'!G70</f>
        <v>810</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'5資本調達勘定'!G55</f>
        <v>264208</v>
      </c>
      <c r="AO48" s="954">
        <f>'5資本調達勘定'!G56</f>
        <v>-94495</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'3統合勘定'!G21</f>
        <v>17305781</v>
      </c>
      <c r="J51" s="968"/>
      <c r="K51" s="969"/>
      <c r="L51" s="969"/>
      <c r="M51" s="970"/>
      <c r="N51" s="969"/>
      <c r="O51" s="969"/>
      <c r="P51" s="968"/>
      <c r="Q51" s="969"/>
      <c r="R51" s="971">
        <f>'3統合勘定'!G90</f>
        <v>990489</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'5資本調達勘定'!G10</f>
        <v>1974433</v>
      </c>
      <c r="AS51" s="971">
        <f>'5資本調達勘定'!G24</f>
        <v>201991</v>
      </c>
      <c r="AT51" s="971">
        <f>'5資本調達勘定'!G89</f>
        <v>101025</v>
      </c>
      <c r="AU51" s="971">
        <f>'5資本調達勘定'!G67</f>
        <v>68125</v>
      </c>
      <c r="AV51" s="971">
        <f>'5資本調達勘定'!G53</f>
        <v>327096</v>
      </c>
      <c r="AW51" s="972">
        <f>'5資本調達勘定'!G86*-1</f>
        <v>-197547</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58141920</v>
      </c>
      <c r="J53" s="976">
        <f>SUM(I10:AY10)</f>
        <v>37994518</v>
      </c>
      <c r="K53" s="976">
        <f>SUM(I11:AY11)</f>
        <v>1994949</v>
      </c>
      <c r="L53" s="976">
        <f>SUM(I12:AY12)</f>
        <v>654550</v>
      </c>
      <c r="M53" s="976">
        <f>SUM(I13:AY13)</f>
        <v>192123</v>
      </c>
      <c r="N53" s="976">
        <f>SUM(I14:AY14)</f>
        <v>13047428</v>
      </c>
      <c r="O53" s="976">
        <f>SUM(I15:AW15)</f>
        <v>3142098</v>
      </c>
      <c r="P53" s="976">
        <f>SUM(I16:AY16)</f>
        <v>10785908</v>
      </c>
      <c r="Q53" s="976">
        <f>SUM(I17:AY17)</f>
        <v>0</v>
      </c>
      <c r="R53" s="976">
        <f>SUM(I18:AY18)</f>
        <v>1680915</v>
      </c>
      <c r="S53" s="976">
        <f>SUM(I19:AY19)</f>
        <v>4874359</v>
      </c>
      <c r="T53" s="976">
        <f>SUM(I20:AY20)</f>
        <v>3654023</v>
      </c>
      <c r="U53" s="976">
        <f>SUM(I21:AY21)</f>
        <v>3748505</v>
      </c>
      <c r="V53" s="976">
        <f>SUM(I22:AY22)</f>
        <v>1756207</v>
      </c>
      <c r="W53" s="976">
        <f>SUM(I23:AY23)</f>
        <v>806743</v>
      </c>
      <c r="X53" s="976">
        <f>SUM(I24:AY24)</f>
        <v>13736</v>
      </c>
      <c r="Y53" s="976">
        <f>SUM(I25:AY25)</f>
        <v>13679525</v>
      </c>
      <c r="Z53" s="976">
        <f>SUM(I26:AY26)</f>
        <v>813570</v>
      </c>
      <c r="AA53" s="976">
        <f>SUM(I27:AY27)</f>
        <v>944716</v>
      </c>
      <c r="AB53" s="976">
        <f>SUM(I28:AY28)</f>
        <v>3482943</v>
      </c>
      <c r="AC53" s="976">
        <f>SUM(I29:AY29)</f>
        <v>-110743</v>
      </c>
      <c r="AD53" s="976">
        <f>SUM(I30:AY30)</f>
        <v>3238859</v>
      </c>
      <c r="AE53" s="976">
        <f>SUM(I31:AY31)</f>
        <v>2571957</v>
      </c>
      <c r="AF53" s="976">
        <f>SUM(I32:AY32)</f>
        <v>738219</v>
      </c>
      <c r="AG53" s="976">
        <f>SUM(I33:AY33)</f>
        <v>4382569</v>
      </c>
      <c r="AH53" s="976">
        <f>SUM(I34:AY34)</f>
        <v>388380</v>
      </c>
      <c r="AI53" s="976">
        <f>SUM(I35:AY35)</f>
        <v>17304748</v>
      </c>
      <c r="AJ53" s="976">
        <f>SUM(I36:AY36)</f>
        <v>1836794</v>
      </c>
      <c r="AK53" s="976">
        <f>SUM(I37:AY37)</f>
        <v>156586</v>
      </c>
      <c r="AL53" s="976">
        <f>SUM(I38:AY38)</f>
        <v>3340202</v>
      </c>
      <c r="AM53" s="976">
        <f>SUM(I39:AY39)</f>
        <v>363928</v>
      </c>
      <c r="AN53" s="977">
        <f>SUM(I40:AY40)</f>
        <v>12992413</v>
      </c>
      <c r="AO53" s="976">
        <f>SUM(I41:AY41)</f>
        <v>96716</v>
      </c>
      <c r="AP53" s="976">
        <f>SUM(I42:AY42)</f>
        <v>139782</v>
      </c>
      <c r="AQ53" s="976">
        <f>SUM(I43:AY43)</f>
        <v>5093833</v>
      </c>
      <c r="AR53" s="976">
        <f>SUM(I44:AY44)</f>
        <v>1915709</v>
      </c>
      <c r="AS53" s="976">
        <f>SUM(I45:AY45)</f>
        <v>156585</v>
      </c>
      <c r="AT53" s="976">
        <f>SUM(I46:AY46)</f>
        <v>309590</v>
      </c>
      <c r="AU53" s="976">
        <f>SUM(I47:AY47)</f>
        <v>45517</v>
      </c>
      <c r="AV53" s="976">
        <f>SUM(I48:AY48)</f>
        <v>169713</v>
      </c>
      <c r="AW53" s="976">
        <f>SUM(I49:AY49)</f>
        <v>0</v>
      </c>
      <c r="AX53" s="929">
        <f>SUM(AX9:CF9)</f>
        <v>17378373</v>
      </c>
      <c r="AY53" s="976">
        <f>SUM(I51:AY51)</f>
        <v>20771393</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58141921</v>
      </c>
      <c r="J55" s="976">
        <f t="shared" ref="J55:AY55" si="0">SUM(J9:J51)</f>
        <v>37994517</v>
      </c>
      <c r="K55" s="976">
        <f t="shared" si="0"/>
        <v>1994949</v>
      </c>
      <c r="L55" s="976">
        <f t="shared" si="0"/>
        <v>654550</v>
      </c>
      <c r="M55" s="976">
        <f t="shared" si="0"/>
        <v>192123</v>
      </c>
      <c r="N55" s="976">
        <f t="shared" si="0"/>
        <v>13047427</v>
      </c>
      <c r="O55" s="976">
        <f t="shared" si="0"/>
        <v>3142098</v>
      </c>
      <c r="P55" s="976">
        <f t="shared" si="0"/>
        <v>10785908</v>
      </c>
      <c r="Q55" s="976">
        <f t="shared" si="0"/>
        <v>0</v>
      </c>
      <c r="R55" s="976">
        <f t="shared" si="0"/>
        <v>1680914</v>
      </c>
      <c r="S55" s="976">
        <f t="shared" si="0"/>
        <v>4874359</v>
      </c>
      <c r="T55" s="976">
        <f t="shared" si="0"/>
        <v>3654024</v>
      </c>
      <c r="U55" s="976">
        <f t="shared" si="0"/>
        <v>3748505</v>
      </c>
      <c r="V55" s="976">
        <f t="shared" si="0"/>
        <v>1756207</v>
      </c>
      <c r="W55" s="976">
        <f t="shared" si="0"/>
        <v>806743</v>
      </c>
      <c r="X55" s="976">
        <f t="shared" si="0"/>
        <v>13736</v>
      </c>
      <c r="Y55" s="976">
        <f t="shared" si="0"/>
        <v>13679525</v>
      </c>
      <c r="Z55" s="976">
        <f t="shared" si="0"/>
        <v>813570</v>
      </c>
      <c r="AA55" s="976">
        <f t="shared" si="0"/>
        <v>944716</v>
      </c>
      <c r="AB55" s="976">
        <f t="shared" si="0"/>
        <v>3482943</v>
      </c>
      <c r="AC55" s="976">
        <f t="shared" si="0"/>
        <v>-110743</v>
      </c>
      <c r="AD55" s="976">
        <f t="shared" si="0"/>
        <v>3238859</v>
      </c>
      <c r="AE55" s="976">
        <f t="shared" si="0"/>
        <v>2571957</v>
      </c>
      <c r="AF55" s="976">
        <f t="shared" si="0"/>
        <v>738219</v>
      </c>
      <c r="AG55" s="976">
        <f t="shared" si="0"/>
        <v>4382569</v>
      </c>
      <c r="AH55" s="976">
        <f t="shared" si="0"/>
        <v>388380</v>
      </c>
      <c r="AI55" s="976">
        <f t="shared" si="0"/>
        <v>17304748</v>
      </c>
      <c r="AJ55" s="976">
        <f t="shared" si="0"/>
        <v>1836794</v>
      </c>
      <c r="AK55" s="976">
        <f t="shared" si="0"/>
        <v>156585</v>
      </c>
      <c r="AL55" s="976">
        <f t="shared" si="0"/>
        <v>3340202</v>
      </c>
      <c r="AM55" s="976">
        <f t="shared" si="0"/>
        <v>363928</v>
      </c>
      <c r="AN55" s="976">
        <f t="shared" si="0"/>
        <v>12992415</v>
      </c>
      <c r="AO55" s="976">
        <f t="shared" si="0"/>
        <v>96716</v>
      </c>
      <c r="AP55" s="976">
        <f t="shared" si="0"/>
        <v>139782</v>
      </c>
      <c r="AQ55" s="976">
        <f t="shared" si="0"/>
        <v>5093833</v>
      </c>
      <c r="AR55" s="976">
        <f t="shared" si="0"/>
        <v>1915709</v>
      </c>
      <c r="AS55" s="976">
        <f t="shared" si="0"/>
        <v>156585</v>
      </c>
      <c r="AT55" s="976">
        <f t="shared" si="0"/>
        <v>309590</v>
      </c>
      <c r="AU55" s="976">
        <f t="shared" si="0"/>
        <v>45517</v>
      </c>
      <c r="AV55" s="976">
        <f t="shared" si="0"/>
        <v>169713</v>
      </c>
      <c r="AW55" s="976">
        <f t="shared" si="0"/>
        <v>0</v>
      </c>
      <c r="AX55" s="929">
        <f t="shared" si="0"/>
        <v>0</v>
      </c>
      <c r="AY55" s="976">
        <f t="shared" si="0"/>
        <v>20771393</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79">
        <f>I53-I55</f>
        <v>-1</v>
      </c>
      <c r="J57" s="976">
        <f t="shared" ref="J57:AY57" si="1">J53-J55</f>
        <v>1</v>
      </c>
      <c r="K57" s="976">
        <f t="shared" si="1"/>
        <v>0</v>
      </c>
      <c r="L57" s="976">
        <f t="shared" si="1"/>
        <v>0</v>
      </c>
      <c r="M57" s="976">
        <f t="shared" si="1"/>
        <v>0</v>
      </c>
      <c r="N57" s="997">
        <f t="shared" si="1"/>
        <v>1</v>
      </c>
      <c r="O57" s="976">
        <f t="shared" si="1"/>
        <v>0</v>
      </c>
      <c r="P57" s="976">
        <f t="shared" si="1"/>
        <v>0</v>
      </c>
      <c r="Q57" s="976">
        <f t="shared" si="1"/>
        <v>0</v>
      </c>
      <c r="R57" s="976">
        <f t="shared" si="1"/>
        <v>1</v>
      </c>
      <c r="S57" s="997">
        <f t="shared" si="1"/>
        <v>0</v>
      </c>
      <c r="T57" s="976">
        <f t="shared" si="1"/>
        <v>-1</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6">
        <f t="shared" si="1"/>
        <v>1</v>
      </c>
      <c r="AL57" s="997">
        <f t="shared" si="1"/>
        <v>0</v>
      </c>
      <c r="AM57" s="976">
        <f t="shared" si="1"/>
        <v>0</v>
      </c>
      <c r="AN57" s="979">
        <f t="shared" si="1"/>
        <v>-2</v>
      </c>
      <c r="AO57" s="976">
        <f t="shared" si="1"/>
        <v>0</v>
      </c>
      <c r="AP57" s="976">
        <f t="shared" si="1"/>
        <v>0</v>
      </c>
      <c r="AQ57" s="976">
        <f t="shared" si="1"/>
        <v>0</v>
      </c>
      <c r="AR57" s="976">
        <f t="shared" si="1"/>
        <v>0</v>
      </c>
      <c r="AS57" s="976">
        <f t="shared" si="1"/>
        <v>0</v>
      </c>
      <c r="AT57" s="976">
        <f t="shared" si="1"/>
        <v>0</v>
      </c>
      <c r="AU57" s="976">
        <f t="shared" si="1"/>
        <v>0</v>
      </c>
      <c r="AV57" s="976">
        <f t="shared" si="1"/>
        <v>0</v>
      </c>
      <c r="AW57" s="976">
        <f t="shared" si="1"/>
        <v>0</v>
      </c>
      <c r="AX57" s="929">
        <f t="shared" si="1"/>
        <v>17378373</v>
      </c>
      <c r="AY57" s="997">
        <f t="shared" si="1"/>
        <v>0</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992"/>
      <c r="B68" s="993"/>
      <c r="C68" s="992"/>
      <c r="D68" s="992"/>
      <c r="E68" s="992"/>
      <c r="F68" s="992"/>
      <c r="G68" s="994"/>
      <c r="H68" s="992"/>
      <c r="I68" s="992"/>
      <c r="J68" s="992"/>
      <c r="K68" s="980"/>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2"/>
      <c r="BA68" s="992"/>
      <c r="BB68" s="992"/>
      <c r="BC68" s="992"/>
      <c r="BD68" s="992"/>
      <c r="BE68" s="992"/>
      <c r="BF68" s="992"/>
      <c r="BG68" s="992"/>
      <c r="BH68" s="992"/>
      <c r="BI68" s="992"/>
      <c r="BJ68" s="992"/>
      <c r="BK68" s="992"/>
      <c r="BL68" s="992"/>
      <c r="BM68" s="992"/>
      <c r="BN68" s="992"/>
      <c r="BO68" s="992"/>
      <c r="BP68" s="992"/>
      <c r="BQ68" s="992"/>
      <c r="BR68" s="992"/>
      <c r="BS68" s="992"/>
      <c r="BT68" s="992"/>
      <c r="BU68" s="992"/>
      <c r="BV68" s="992"/>
      <c r="BW68" s="992"/>
      <c r="BX68" s="992"/>
      <c r="BY68" s="992"/>
      <c r="BZ68" s="992"/>
      <c r="CA68" s="992"/>
      <c r="CB68" s="992"/>
      <c r="CC68" s="992"/>
    </row>
    <row r="69" spans="1:81">
      <c r="A69" s="992"/>
      <c r="B69" s="992"/>
      <c r="C69" s="995"/>
      <c r="D69" s="995"/>
      <c r="E69" s="801"/>
      <c r="F69" s="801"/>
      <c r="G69" s="994"/>
      <c r="H69" s="992"/>
      <c r="I69" s="992"/>
      <c r="J69" s="992"/>
      <c r="K69" s="980"/>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c r="AY69" s="992"/>
      <c r="AZ69" s="992"/>
      <c r="BA69" s="992"/>
      <c r="BB69" s="992"/>
      <c r="BC69" s="992"/>
      <c r="BD69" s="992"/>
      <c r="BE69" s="992"/>
      <c r="BF69" s="992"/>
      <c r="BG69" s="992"/>
      <c r="BH69" s="992"/>
      <c r="BI69" s="992"/>
      <c r="BJ69" s="992"/>
      <c r="BK69" s="992"/>
      <c r="BL69" s="992"/>
      <c r="BM69" s="992"/>
      <c r="BN69" s="992"/>
      <c r="BO69" s="992"/>
      <c r="BP69" s="992"/>
      <c r="BQ69" s="992"/>
      <c r="BR69" s="992"/>
      <c r="BS69" s="992"/>
      <c r="BT69" s="992"/>
      <c r="BU69" s="992"/>
      <c r="BV69" s="992"/>
      <c r="BW69" s="992"/>
      <c r="BX69" s="992"/>
      <c r="BY69" s="992"/>
      <c r="BZ69" s="992"/>
      <c r="CA69" s="992"/>
      <c r="CB69" s="992"/>
      <c r="CC69" s="992"/>
    </row>
    <row r="70" spans="1:81">
      <c r="A70" s="801"/>
      <c r="B70" s="801"/>
      <c r="C70" s="801"/>
      <c r="D70" s="801"/>
      <c r="E70" s="801"/>
      <c r="F70" s="801"/>
      <c r="G70" s="803"/>
      <c r="H70" s="801"/>
      <c r="I70" s="801"/>
      <c r="J70" s="801"/>
      <c r="K70" s="996"/>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row r="303" spans="1:81">
      <c r="A303" s="801"/>
      <c r="B303" s="801"/>
      <c r="C303" s="801"/>
      <c r="D303" s="801"/>
      <c r="E303" s="801"/>
      <c r="F303" s="801"/>
      <c r="G303" s="803"/>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c r="AG303" s="801"/>
      <c r="AH303" s="801"/>
      <c r="AI303" s="801"/>
      <c r="AJ303" s="801"/>
      <c r="AK303" s="801"/>
      <c r="AL303" s="801"/>
      <c r="AM303" s="801"/>
      <c r="AN303" s="801"/>
      <c r="AO303" s="801"/>
      <c r="AP303" s="801"/>
      <c r="AQ303" s="801"/>
      <c r="AR303" s="801"/>
      <c r="AS303" s="801"/>
      <c r="AT303" s="801"/>
      <c r="AU303" s="801"/>
      <c r="AV303" s="801"/>
      <c r="AW303" s="801"/>
      <c r="AX303" s="801"/>
      <c r="AY303" s="801"/>
      <c r="AZ303" s="801"/>
      <c r="BA303" s="801"/>
      <c r="BB303" s="801"/>
      <c r="BC303" s="801"/>
      <c r="BD303" s="801"/>
      <c r="BE303" s="801"/>
      <c r="BF303" s="801"/>
      <c r="BG303" s="801"/>
      <c r="BH303" s="801"/>
      <c r="BI303" s="801"/>
      <c r="BJ303" s="801"/>
      <c r="BK303" s="801"/>
      <c r="BL303" s="801"/>
      <c r="BM303" s="801"/>
      <c r="BN303" s="801"/>
      <c r="BO303" s="801"/>
      <c r="BP303" s="801"/>
      <c r="BQ303" s="801"/>
      <c r="BR303" s="801"/>
      <c r="BS303" s="801"/>
      <c r="BT303" s="801"/>
      <c r="BU303" s="801"/>
      <c r="BV303" s="801"/>
      <c r="BW303" s="801"/>
      <c r="BX303" s="801"/>
      <c r="BY303" s="801"/>
      <c r="BZ303" s="801"/>
      <c r="CA303" s="801"/>
      <c r="CB303" s="801"/>
      <c r="CC303" s="801"/>
    </row>
    <row r="304" spans="1:81">
      <c r="A304" s="801"/>
      <c r="B304" s="801"/>
      <c r="C304" s="801"/>
      <c r="D304" s="801"/>
      <c r="E304" s="801"/>
      <c r="F304" s="801"/>
      <c r="G304" s="803"/>
      <c r="H304" s="801"/>
      <c r="I304" s="801"/>
      <c r="J304" s="801"/>
      <c r="K304" s="801"/>
      <c r="L304" s="801"/>
      <c r="M304" s="801"/>
      <c r="N304" s="801"/>
      <c r="O304" s="801"/>
      <c r="P304" s="801"/>
      <c r="Q304" s="801"/>
      <c r="R304" s="801"/>
      <c r="S304" s="801"/>
      <c r="T304" s="801"/>
      <c r="U304" s="801"/>
      <c r="V304" s="801"/>
      <c r="W304" s="801"/>
      <c r="X304" s="801"/>
      <c r="Y304" s="801"/>
      <c r="Z304" s="801"/>
      <c r="AA304" s="801"/>
      <c r="AB304" s="801"/>
      <c r="AC304" s="801"/>
      <c r="AD304" s="801"/>
      <c r="AE304" s="801"/>
      <c r="AF304" s="801"/>
      <c r="AG304" s="801"/>
      <c r="AH304" s="801"/>
      <c r="AI304" s="801"/>
      <c r="AJ304" s="801"/>
      <c r="AK304" s="801"/>
      <c r="AL304" s="801"/>
      <c r="AM304" s="801"/>
      <c r="AN304" s="801"/>
      <c r="AO304" s="801"/>
      <c r="AP304" s="801"/>
      <c r="AQ304" s="801"/>
      <c r="AR304" s="801"/>
      <c r="AS304" s="801"/>
      <c r="AT304" s="801"/>
      <c r="AU304" s="801"/>
      <c r="AV304" s="801"/>
      <c r="AW304" s="801"/>
      <c r="AX304" s="801"/>
      <c r="AY304" s="801"/>
      <c r="AZ304" s="801"/>
      <c r="BA304" s="801"/>
      <c r="BB304" s="801"/>
      <c r="BC304" s="801"/>
      <c r="BD304" s="801"/>
      <c r="BE304" s="801"/>
      <c r="BF304" s="801"/>
      <c r="BG304" s="801"/>
      <c r="BH304" s="801"/>
      <c r="BI304" s="801"/>
      <c r="BJ304" s="801"/>
      <c r="BK304" s="801"/>
      <c r="BL304" s="801"/>
      <c r="BM304" s="801"/>
      <c r="BN304" s="801"/>
      <c r="BO304" s="801"/>
      <c r="BP304" s="801"/>
      <c r="BQ304" s="801"/>
      <c r="BR304" s="801"/>
      <c r="BS304" s="801"/>
      <c r="BT304" s="801"/>
      <c r="BU304" s="801"/>
      <c r="BV304" s="801"/>
      <c r="BW304" s="801"/>
      <c r="BX304" s="801"/>
      <c r="BY304" s="801"/>
      <c r="BZ304" s="801"/>
      <c r="CA304" s="801"/>
      <c r="CB304" s="801"/>
      <c r="CC304" s="801"/>
    </row>
    <row r="305" spans="1:81">
      <c r="A305" s="801"/>
      <c r="B305" s="801"/>
      <c r="C305" s="801"/>
      <c r="D305" s="801"/>
      <c r="E305" s="801"/>
      <c r="F305" s="801"/>
      <c r="G305" s="803"/>
      <c r="H305" s="801"/>
      <c r="I305" s="801"/>
      <c r="J305" s="801"/>
      <c r="K305" s="801"/>
      <c r="L305" s="801"/>
      <c r="M305" s="801"/>
      <c r="N305" s="801"/>
      <c r="O305" s="801"/>
      <c r="P305" s="801"/>
      <c r="Q305" s="801"/>
      <c r="R305" s="801"/>
      <c r="S305" s="801"/>
      <c r="T305" s="801"/>
      <c r="U305" s="801"/>
      <c r="V305" s="801"/>
      <c r="W305" s="801"/>
      <c r="X305" s="801"/>
      <c r="Y305" s="801"/>
      <c r="Z305" s="801"/>
      <c r="AA305" s="801"/>
      <c r="AB305" s="801"/>
      <c r="AC305" s="801"/>
      <c r="AD305" s="801"/>
      <c r="AE305" s="801"/>
      <c r="AF305" s="801"/>
      <c r="AG305" s="801"/>
      <c r="AH305" s="801"/>
      <c r="AI305" s="801"/>
      <c r="AJ305" s="801"/>
      <c r="AK305" s="801"/>
      <c r="AL305" s="801"/>
      <c r="AM305" s="801"/>
      <c r="AN305" s="801"/>
      <c r="AO305" s="801"/>
      <c r="AP305" s="801"/>
      <c r="AQ305" s="801"/>
      <c r="AR305" s="801"/>
      <c r="AS305" s="801"/>
      <c r="AT305" s="801"/>
      <c r="AU305" s="801"/>
      <c r="AV305" s="801"/>
      <c r="AW305" s="801"/>
      <c r="AX305" s="801"/>
      <c r="AY305" s="801"/>
      <c r="AZ305" s="801"/>
      <c r="BA305" s="801"/>
      <c r="BB305" s="801"/>
      <c r="BC305" s="801"/>
      <c r="BD305" s="801"/>
      <c r="BE305" s="801"/>
      <c r="BF305" s="801"/>
      <c r="BG305" s="801"/>
      <c r="BH305" s="801"/>
      <c r="BI305" s="801"/>
      <c r="BJ305" s="801"/>
      <c r="BK305" s="801"/>
      <c r="BL305" s="801"/>
      <c r="BM305" s="801"/>
      <c r="BN305" s="801"/>
      <c r="BO305" s="801"/>
      <c r="BP305" s="801"/>
      <c r="BQ305" s="801"/>
      <c r="BR305" s="801"/>
      <c r="BS305" s="801"/>
      <c r="BT305" s="801"/>
      <c r="BU305" s="801"/>
      <c r="BV305" s="801"/>
      <c r="BW305" s="801"/>
      <c r="BX305" s="801"/>
      <c r="BY305" s="801"/>
      <c r="BZ305" s="801"/>
      <c r="CA305" s="801"/>
      <c r="CB305" s="801"/>
      <c r="CC305" s="801"/>
    </row>
  </sheetData>
  <mergeCells count="9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 ref="E44:F44"/>
    <mergeCell ref="E45:F45"/>
    <mergeCell ref="E46:F46"/>
    <mergeCell ref="E33:F33"/>
    <mergeCell ref="E34:F34"/>
    <mergeCell ref="E35:F35"/>
    <mergeCell ref="C36:C40"/>
    <mergeCell ref="D36:D40"/>
    <mergeCell ref="E36:F36"/>
    <mergeCell ref="E37:F37"/>
    <mergeCell ref="E38:F38"/>
    <mergeCell ref="E39:F39"/>
    <mergeCell ref="E40:F40"/>
    <mergeCell ref="C26:C35"/>
    <mergeCell ref="D26:D30"/>
    <mergeCell ref="E26:F26"/>
    <mergeCell ref="E27:F27"/>
    <mergeCell ref="E28:F28"/>
    <mergeCell ref="E29:F29"/>
    <mergeCell ref="E30:F30"/>
    <mergeCell ref="D31:D35"/>
    <mergeCell ref="E31:F31"/>
    <mergeCell ref="E32:F32"/>
    <mergeCell ref="N5:N6"/>
    <mergeCell ref="E23:F23"/>
    <mergeCell ref="E24:F24"/>
    <mergeCell ref="E25:F25"/>
    <mergeCell ref="C16:C19"/>
    <mergeCell ref="D16:D19"/>
    <mergeCell ref="E16:F16"/>
    <mergeCell ref="E17:F17"/>
    <mergeCell ref="E18:F18"/>
    <mergeCell ref="B5:C5"/>
    <mergeCell ref="J5:J6"/>
    <mergeCell ref="K5:K6"/>
    <mergeCell ref="L5:L6"/>
    <mergeCell ref="M5:M6"/>
    <mergeCell ref="B9:B40"/>
    <mergeCell ref="C9:F9"/>
    <mergeCell ref="O5:O6"/>
    <mergeCell ref="P5:S5"/>
    <mergeCell ref="T5:T6"/>
    <mergeCell ref="U5:Y5"/>
    <mergeCell ref="Z5:AD5"/>
    <mergeCell ref="C10:C13"/>
    <mergeCell ref="D10:F10"/>
    <mergeCell ref="D11:F11"/>
    <mergeCell ref="D12:F12"/>
    <mergeCell ref="D13:F13"/>
    <mergeCell ref="C14:C15"/>
    <mergeCell ref="D14:F14"/>
    <mergeCell ref="D15:F15"/>
    <mergeCell ref="E19:F19"/>
    <mergeCell ref="C20:C25"/>
    <mergeCell ref="D20:F20"/>
    <mergeCell ref="D21:D25"/>
    <mergeCell ref="E21:F21"/>
    <mergeCell ref="E22:F22"/>
    <mergeCell ref="I3:AN3"/>
    <mergeCell ref="AY3:AY6"/>
    <mergeCell ref="B4:C4"/>
    <mergeCell ref="I4:I6"/>
    <mergeCell ref="J4:M4"/>
    <mergeCell ref="N4:O4"/>
    <mergeCell ref="P4:S4"/>
    <mergeCell ref="T4:Y4"/>
    <mergeCell ref="Z4:AI4"/>
    <mergeCell ref="AO4:AW4"/>
    <mergeCell ref="AJ5:AN5"/>
    <mergeCell ref="AO5:AO6"/>
    <mergeCell ref="AP5:AQ5"/>
    <mergeCell ref="AR5:AW5"/>
    <mergeCell ref="B6:C6"/>
    <mergeCell ref="AE5:AI5"/>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CC305"/>
  <sheetViews>
    <sheetView workbookViewId="0">
      <pane xSplit="8" ySplit="8" topLeftCell="AR51" activePane="bottomRight" state="frozen"/>
      <selection pane="topRight" activeCell="I1" sqref="I1"/>
      <selection pane="bottomLeft" activeCell="A9" sqref="A9"/>
      <selection pane="bottomRight" activeCell="BD56" sqref="BD56"/>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572</v>
      </c>
      <c r="C1" s="801"/>
      <c r="D1" s="801"/>
      <c r="E1" s="801"/>
      <c r="F1" s="801"/>
      <c r="G1" s="803"/>
      <c r="H1" s="801"/>
      <c r="I1" s="801"/>
      <c r="J1" s="804"/>
      <c r="K1" s="801" t="s">
        <v>289</v>
      </c>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H28要素所得!D53</f>
        <v>17874062</v>
      </c>
      <c r="K9" s="835">
        <f>H28要素所得!D54</f>
        <v>524021</v>
      </c>
      <c r="L9" s="835">
        <f>H28要素所得!D55</f>
        <v>165775</v>
      </c>
      <c r="M9" s="835">
        <f>H28要素所得!D50-H28要素所得!D51</f>
        <v>0</v>
      </c>
      <c r="N9" s="834">
        <f>'3統合勘定'!H15</f>
        <v>12955438</v>
      </c>
      <c r="O9" s="835">
        <f>'3統合勘定'!H16</f>
        <v>3157143</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'3統合勘定'!H18</f>
        <v>-95220</v>
      </c>
      <c r="AQ9" s="843">
        <f>'3統合勘定'!H17</f>
        <v>5185250</v>
      </c>
      <c r="AR9" s="838"/>
      <c r="AS9" s="837"/>
      <c r="AT9" s="844" t="s">
        <v>95</v>
      </c>
      <c r="AU9" s="837"/>
      <c r="AV9" s="837"/>
      <c r="AW9" s="1017">
        <f>'3統合勘定'!H24</f>
        <v>447317</v>
      </c>
      <c r="AX9" s="845"/>
      <c r="AY9" s="1008">
        <f>'3統合勘定'!H20+'3統合勘定'!H22+'3統合勘定'!H23</f>
        <v>16944858</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H28要素所得!C53</f>
        <v>37542286</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H28要素所得!C54</f>
        <v>2009106</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H28要素所得!C55</f>
        <v>684541</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H28要素所得!C50-H28要素所得!C51</f>
        <v>164194</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'4所得支出勘定'!H120</f>
        <v>325101</v>
      </c>
      <c r="AN14" s="863">
        <f>'4所得支出勘定'!H152</f>
        <v>12630338</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'4所得支出勘定'!H87</f>
        <v>3157143</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H28要素所得!J53</f>
        <v>8479542</v>
      </c>
      <c r="K16" s="879">
        <f>H28要素所得!J54</f>
        <v>1103783</v>
      </c>
      <c r="L16" s="879">
        <f>H28要素所得!J55</f>
        <v>408338</v>
      </c>
      <c r="M16" s="879">
        <f>H28要素所得!J50-H28要素所得!J51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1001707</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H28要素所得!F53</f>
        <v>4776778</v>
      </c>
      <c r="K17" s="882">
        <f>H28要素所得!F54</f>
        <v>379697</v>
      </c>
      <c r="L17" s="879">
        <f>H28要素所得!F55</f>
        <v>97406</v>
      </c>
      <c r="M17" s="879">
        <f>H28要素所得!F50-H28要素所得!F51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'5資本調達勘定'!H8*-1</f>
        <v>-2553061</v>
      </c>
      <c r="AS17" s="882">
        <f>'5資本調達勘定'!H23*-1</f>
        <v>-74727</v>
      </c>
      <c r="AT17" s="882">
        <f>'5資本調達勘定'!H36*-1</f>
        <v>-379697</v>
      </c>
      <c r="AU17" s="882">
        <f>'5資本調達勘定'!H66*-1</f>
        <v>-97406</v>
      </c>
      <c r="AV17" s="882">
        <f>'5資本調達勘定'!H51*-1</f>
        <v>-2148990</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H28要素所得!H53</f>
        <v>1470063</v>
      </c>
      <c r="K18" s="882">
        <f>H28要素所得!H54</f>
        <v>1605</v>
      </c>
      <c r="L18" s="882">
        <f>H28要素所得!H55</f>
        <v>13022</v>
      </c>
      <c r="M18" s="882">
        <f>H28要素所得!H50-H28要素所得!H51</f>
        <v>164194</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H28要素所得!K53</f>
        <v>4941841</v>
      </c>
      <c r="K19" s="873">
        <f>H28要素所得!K54</f>
        <v>0</v>
      </c>
      <c r="L19" s="873">
        <f>H28要素所得!K55</f>
        <v>0</v>
      </c>
      <c r="M19" s="873">
        <f>H28要素所得!K50-H28要素所得!K51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'4所得支出勘定'!H7</f>
        <v>1376316</v>
      </c>
      <c r="V20" s="897">
        <f>'4所得支出勘定'!H35</f>
        <v>1381650</v>
      </c>
      <c r="W20" s="897">
        <f>'4所得支出勘定'!H78</f>
        <v>84133</v>
      </c>
      <c r="X20" s="897">
        <f>'4所得支出勘定'!H113</f>
        <v>1947</v>
      </c>
      <c r="Y20" s="898">
        <f>'4所得支出勘定'!H139</f>
        <v>52593</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'3統合勘定'!H43</f>
        <v>489589</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'4所得支出勘定'!H17</f>
        <v>2949437</v>
      </c>
      <c r="T21" s="907">
        <f>'4所得支出勘定'!H18</f>
        <v>934146</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'4所得支出勘定'!H53</f>
        <v>274961</v>
      </c>
      <c r="T22" s="912">
        <f>'4所得支出勘定'!H54</f>
        <v>1337144</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'4所得支出勘定'!H90-'4所得支出勘定'!H91</f>
        <v>691255</v>
      </c>
      <c r="S23" s="911"/>
      <c r="T23" s="912">
        <f>'4所得支出勘定'!H92</f>
        <v>110922</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'4所得支出勘定'!H123</f>
        <v>13906</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'4所得支出勘定'!H158</f>
        <v>10993370</v>
      </c>
      <c r="Q25" s="873"/>
      <c r="R25" s="873"/>
      <c r="S25" s="875">
        <f>'4所得支出勘定'!H155</f>
        <v>1717443</v>
      </c>
      <c r="T25" s="918">
        <f>'4所得支出勘定'!H163</f>
        <v>990109</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'4所得支出勘定'!H11</f>
        <v>598285</v>
      </c>
      <c r="AF26" s="882">
        <f>'4所得支出勘定'!H43</f>
        <v>84932</v>
      </c>
      <c r="AG26" s="882"/>
      <c r="AH26" s="882"/>
      <c r="AI26" s="882">
        <f>'4所得支出勘定'!H143</f>
        <v>1116661</v>
      </c>
      <c r="AJ26" s="849"/>
      <c r="AK26" s="845"/>
      <c r="AL26" s="845"/>
      <c r="AM26" s="845"/>
      <c r="AN26" s="845"/>
      <c r="AO26" s="849"/>
      <c r="AP26" s="849"/>
      <c r="AQ26" s="851"/>
      <c r="AR26" s="845"/>
      <c r="AS26" s="845"/>
      <c r="AT26" s="845"/>
      <c r="AU26" s="845"/>
      <c r="AV26" s="845"/>
      <c r="AW26" s="854"/>
      <c r="AX26" s="845"/>
      <c r="AY26" s="884">
        <f>SUM(Z31:Z35)-SUM(AE26:AI26)</f>
        <v>-981493</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'4所得支出勘定'!H144</f>
        <v>2933596</v>
      </c>
      <c r="AJ27" s="849"/>
      <c r="AK27" s="845"/>
      <c r="AL27" s="845"/>
      <c r="AM27" s="845"/>
      <c r="AN27" s="845"/>
      <c r="AO27" s="849"/>
      <c r="AP27" s="849"/>
      <c r="AQ27" s="851"/>
      <c r="AR27" s="845"/>
      <c r="AS27" s="845"/>
      <c r="AT27" s="845"/>
      <c r="AU27" s="845"/>
      <c r="AV27" s="845"/>
      <c r="AW27" s="854"/>
      <c r="AX27" s="845"/>
      <c r="AY27" s="884">
        <f>SUM(AA31:AA35)-SUM(AE27:AI27)</f>
        <v>-1954656</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'4所得支出勘定'!H12</f>
        <v>26018</v>
      </c>
      <c r="AF28" s="879">
        <f>'4所得支出勘定'!H44</f>
        <v>375003</v>
      </c>
      <c r="AG28" s="882">
        <f>'4所得支出勘定'!H81</f>
        <v>713537</v>
      </c>
      <c r="AH28" s="882">
        <f>'4所得支出勘定'!H116</f>
        <v>18414</v>
      </c>
      <c r="AI28" s="882"/>
      <c r="AJ28" s="922" t="s">
        <v>138</v>
      </c>
      <c r="AK28" s="845"/>
      <c r="AL28" s="845"/>
      <c r="AM28" s="845"/>
      <c r="AN28" s="845"/>
      <c r="AO28" s="849"/>
      <c r="AP28" s="849"/>
      <c r="AQ28" s="851"/>
      <c r="AR28" s="845"/>
      <c r="AS28" s="845"/>
      <c r="AT28" s="850" t="s">
        <v>138</v>
      </c>
      <c r="AU28" s="845"/>
      <c r="AV28" s="845"/>
      <c r="AW28" s="854"/>
      <c r="AX28" s="845"/>
      <c r="AY28" s="884">
        <f>SUM(AB31:AB35)-SUM(AE28:AI28)</f>
        <v>2465170</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'4所得支出勘定'!H50</f>
        <v>-95862</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'4所得支出勘定'!H13</f>
        <v>90652</v>
      </c>
      <c r="AF30" s="873">
        <f>'4所得支出勘定'!H47</f>
        <v>205014</v>
      </c>
      <c r="AG30" s="873">
        <f>'4所得支出勘定'!H85</f>
        <v>395139</v>
      </c>
      <c r="AH30" s="873">
        <f>'4所得支出勘定'!H119</f>
        <v>2072</v>
      </c>
      <c r="AI30" s="873">
        <f>'4所得支出勘定'!H150</f>
        <v>422538</v>
      </c>
      <c r="AJ30" s="867"/>
      <c r="AK30" s="868"/>
      <c r="AL30" s="868"/>
      <c r="AM30" s="868"/>
      <c r="AN30" s="868"/>
      <c r="AO30" s="867"/>
      <c r="AP30" s="867"/>
      <c r="AQ30" s="871"/>
      <c r="AR30" s="868"/>
      <c r="AS30" s="868"/>
      <c r="AT30" s="868"/>
      <c r="AU30" s="868"/>
      <c r="AV30" s="868"/>
      <c r="AW30" s="876"/>
      <c r="AX30" s="845"/>
      <c r="AY30" s="892">
        <f>SUM(AD31:AD35)-SUM(AE30:AI30)</f>
        <v>2177606</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2507267</v>
      </c>
      <c r="V31" s="882"/>
      <c r="W31" s="882"/>
      <c r="X31" s="882"/>
      <c r="Y31" s="911"/>
      <c r="Z31" s="882"/>
      <c r="AA31" s="882">
        <f>'4所得支出勘定'!H23</f>
        <v>26018</v>
      </c>
      <c r="AB31" s="882"/>
      <c r="AC31" s="882"/>
      <c r="AD31" s="882">
        <f>'4所得支出勘定'!H24</f>
        <v>159922</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230455</v>
      </c>
      <c r="W32" s="882"/>
      <c r="X32" s="882"/>
      <c r="Y32" s="931" t="s">
        <v>138</v>
      </c>
      <c r="Z32" s="882"/>
      <c r="AA32" s="882">
        <f>'4所得支出勘定'!H60</f>
        <v>264021</v>
      </c>
      <c r="AB32" s="882"/>
      <c r="AC32" s="882"/>
      <c r="AD32" s="882">
        <f>'4所得支出勘定'!H66</f>
        <v>205127</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718044</v>
      </c>
      <c r="X33" s="882"/>
      <c r="Y33" s="911"/>
      <c r="Z33" s="882">
        <f>'4所得支出勘定'!H97</f>
        <v>818385</v>
      </c>
      <c r="AA33" s="882">
        <f>'4所得支出勘定'!H98</f>
        <v>686374</v>
      </c>
      <c r="AB33" s="882"/>
      <c r="AC33" s="882"/>
      <c r="AD33" s="882">
        <f>'4所得支出勘定'!H102</f>
        <v>2206112</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11959</v>
      </c>
      <c r="Y34" s="911"/>
      <c r="Z34" s="882"/>
      <c r="AA34" s="882">
        <f>'4所得支出勘定'!H128</f>
        <v>2527</v>
      </c>
      <c r="AB34" s="882"/>
      <c r="AC34" s="882"/>
      <c r="AD34" s="882">
        <f>'4所得支出勘定'!H129</f>
        <v>402950</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13648329</v>
      </c>
      <c r="Z35" s="873"/>
      <c r="AA35" s="873"/>
      <c r="AB35" s="873">
        <f>'4所得支出勘定'!H171</f>
        <v>3598142</v>
      </c>
      <c r="AC35" s="873">
        <f>'4所得支出勘定'!H178</f>
        <v>-95862</v>
      </c>
      <c r="AD35" s="873">
        <f>'4所得支出勘定'!H176</f>
        <v>318910</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1978252</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130516</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3320239</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396950</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12996724</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'5資本調達勘定'!H85</f>
        <v>81573</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'5資本調達勘定'!H9</f>
        <v>-83829</v>
      </c>
      <c r="AS42" s="882"/>
      <c r="AT42" s="882"/>
      <c r="AU42" s="882"/>
      <c r="AV42" s="882">
        <f>'5資本調達勘定'!H52</f>
        <v>-11391</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'5資本調達勘定'!H7</f>
        <v>2462356</v>
      </c>
      <c r="AS43" s="873">
        <f>'5資本調達勘定'!H22</f>
        <v>31033</v>
      </c>
      <c r="AT43" s="873">
        <f>'5資本調達勘定'!H35</f>
        <v>596982</v>
      </c>
      <c r="AU43" s="873">
        <f>'5資本調達勘定'!H65</f>
        <v>68657</v>
      </c>
      <c r="AV43" s="873">
        <f>'5資本調達勘定'!H50</f>
        <v>2026222</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'5資本調達勘定'!H12</f>
        <v>1978252</v>
      </c>
      <c r="AK44" s="863"/>
      <c r="AL44" s="863"/>
      <c r="AM44" s="863"/>
      <c r="AN44" s="906"/>
      <c r="AO44" s="862">
        <f>'5資本調達勘定'!H13</f>
        <v>78185</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'5資本調達勘定'!H26</f>
        <v>130515</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'5資本調達勘定'!H40</f>
        <v>163098</v>
      </c>
      <c r="AM46" s="882"/>
      <c r="AN46" s="911"/>
      <c r="AO46" s="878">
        <f>'5資本調達勘定'!H41</f>
        <v>90701</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'5資本調達勘定'!H69</f>
        <v>71849</v>
      </c>
      <c r="AN47" s="911"/>
      <c r="AO47" s="953">
        <f>'5資本調達勘定'!H70</f>
        <v>899</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'5資本調達勘定'!H55</f>
        <v>366387</v>
      </c>
      <c r="AO48" s="954">
        <f>'5資本調達勘定'!H56</f>
        <v>-88212</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'3統合勘定'!H21</f>
        <v>16758518</v>
      </c>
      <c r="J51" s="968"/>
      <c r="K51" s="969"/>
      <c r="L51" s="969"/>
      <c r="M51" s="970"/>
      <c r="N51" s="969"/>
      <c r="O51" s="969"/>
      <c r="P51" s="968"/>
      <c r="Q51" s="969"/>
      <c r="R51" s="971">
        <f>'3統合勘定'!H90</f>
        <v>957628</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'5資本調達勘定'!H10</f>
        <v>2230971</v>
      </c>
      <c r="AS51" s="971">
        <f>'5資本調達勘定'!H24</f>
        <v>174209</v>
      </c>
      <c r="AT51" s="971">
        <f>'5資本調達勘定'!H89</f>
        <v>36513</v>
      </c>
      <c r="AU51" s="971">
        <f>'5資本調達勘定'!H67</f>
        <v>101497</v>
      </c>
      <c r="AV51" s="971">
        <f>'5資本調達勘定'!H53</f>
        <v>412334</v>
      </c>
      <c r="AW51" s="972">
        <f>'5資本調達勘定'!H86*-1</f>
        <v>-447317</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57158644</v>
      </c>
      <c r="J53" s="976">
        <f>SUM(I10:AY10)</f>
        <v>37542286</v>
      </c>
      <c r="K53" s="976">
        <f>SUM(I11:AY11)</f>
        <v>2009106</v>
      </c>
      <c r="L53" s="976">
        <f>SUM(I12:AY12)</f>
        <v>684541</v>
      </c>
      <c r="M53" s="976">
        <f>SUM(I13:AY13)</f>
        <v>164194</v>
      </c>
      <c r="N53" s="976">
        <f>SUM(I14:AY14)</f>
        <v>12955439</v>
      </c>
      <c r="O53" s="976">
        <f>SUM(I15:AW15)</f>
        <v>3157143</v>
      </c>
      <c r="P53" s="976">
        <f>SUM(I16:AY16)</f>
        <v>10993370</v>
      </c>
      <c r="Q53" s="976">
        <f>SUM(I17:AY17)</f>
        <v>0</v>
      </c>
      <c r="R53" s="976">
        <f>SUM(I18:AY18)</f>
        <v>1648884</v>
      </c>
      <c r="S53" s="976">
        <f>SUM(I19:AY19)</f>
        <v>4941841</v>
      </c>
      <c r="T53" s="976">
        <f>SUM(I20:AY20)</f>
        <v>3386228</v>
      </c>
      <c r="U53" s="976">
        <f>SUM(I21:AY21)</f>
        <v>3883583</v>
      </c>
      <c r="V53" s="976">
        <f>SUM(I22:AY22)</f>
        <v>1612105</v>
      </c>
      <c r="W53" s="976">
        <f>SUM(I23:AY23)</f>
        <v>802177</v>
      </c>
      <c r="X53" s="976">
        <f>SUM(I24:AY24)</f>
        <v>13906</v>
      </c>
      <c r="Y53" s="976">
        <f>SUM(I25:AY25)</f>
        <v>13700922</v>
      </c>
      <c r="Z53" s="976">
        <f>SUM(I26:AY26)</f>
        <v>818385</v>
      </c>
      <c r="AA53" s="976">
        <f>SUM(I27:AY27)</f>
        <v>978940</v>
      </c>
      <c r="AB53" s="976">
        <f>SUM(I28:AY28)</f>
        <v>3598142</v>
      </c>
      <c r="AC53" s="976">
        <f>SUM(I29:AY29)</f>
        <v>-95862</v>
      </c>
      <c r="AD53" s="976">
        <f>SUM(I30:AY30)</f>
        <v>3293021</v>
      </c>
      <c r="AE53" s="976">
        <f>SUM(I31:AY31)</f>
        <v>2693207</v>
      </c>
      <c r="AF53" s="976">
        <f>SUM(I32:AY32)</f>
        <v>699603</v>
      </c>
      <c r="AG53" s="976">
        <f>SUM(I33:AY33)</f>
        <v>4428915</v>
      </c>
      <c r="AH53" s="976">
        <f>SUM(I34:AY34)</f>
        <v>417436</v>
      </c>
      <c r="AI53" s="976">
        <f>SUM(I35:AY35)</f>
        <v>17469519</v>
      </c>
      <c r="AJ53" s="976">
        <f>SUM(I36:AY36)</f>
        <v>1978252</v>
      </c>
      <c r="AK53" s="976">
        <f>SUM(I37:AY37)</f>
        <v>130516</v>
      </c>
      <c r="AL53" s="976">
        <f>SUM(I38:AY38)</f>
        <v>3320239</v>
      </c>
      <c r="AM53" s="976">
        <f>SUM(I39:AY39)</f>
        <v>396950</v>
      </c>
      <c r="AN53" s="977">
        <f>SUM(I40:AY40)</f>
        <v>12996724</v>
      </c>
      <c r="AO53" s="976">
        <f>SUM(I41:AY41)</f>
        <v>81573</v>
      </c>
      <c r="AP53" s="976">
        <f>SUM(I42:AY42)</f>
        <v>-95220</v>
      </c>
      <c r="AQ53" s="976">
        <f>SUM(I43:AY43)</f>
        <v>5185250</v>
      </c>
      <c r="AR53" s="976">
        <f>SUM(I44:AY44)</f>
        <v>2056437</v>
      </c>
      <c r="AS53" s="976">
        <f>SUM(I45:AY45)</f>
        <v>130515</v>
      </c>
      <c r="AT53" s="976">
        <f>SUM(I46:AY46)</f>
        <v>253799</v>
      </c>
      <c r="AU53" s="976">
        <f>SUM(I47:AY47)</f>
        <v>72748</v>
      </c>
      <c r="AV53" s="976">
        <f>SUM(I48:AY48)</f>
        <v>278175</v>
      </c>
      <c r="AW53" s="976">
        <f>SUM(I49:AY49)</f>
        <v>0</v>
      </c>
      <c r="AX53" s="929">
        <f>SUM(AX9:CF9)</f>
        <v>16944858</v>
      </c>
      <c r="AY53" s="976">
        <f>SUM(I51:AY51)</f>
        <v>20224353</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57158645</v>
      </c>
      <c r="J55" s="976">
        <f t="shared" ref="J55:AY55" si="0">SUM(J9:J51)</f>
        <v>37542286</v>
      </c>
      <c r="K55" s="976">
        <f t="shared" si="0"/>
        <v>2009106</v>
      </c>
      <c r="L55" s="976">
        <f t="shared" si="0"/>
        <v>684541</v>
      </c>
      <c r="M55" s="976">
        <f t="shared" si="0"/>
        <v>164194</v>
      </c>
      <c r="N55" s="976">
        <f t="shared" si="0"/>
        <v>12955438</v>
      </c>
      <c r="O55" s="976">
        <f t="shared" si="0"/>
        <v>3157143</v>
      </c>
      <c r="P55" s="976">
        <f t="shared" si="0"/>
        <v>10993370</v>
      </c>
      <c r="Q55" s="976">
        <f t="shared" si="0"/>
        <v>0</v>
      </c>
      <c r="R55" s="976">
        <f t="shared" si="0"/>
        <v>1648883</v>
      </c>
      <c r="S55" s="976">
        <f t="shared" si="0"/>
        <v>4941841</v>
      </c>
      <c r="T55" s="976">
        <f t="shared" si="0"/>
        <v>3386227</v>
      </c>
      <c r="U55" s="976">
        <f t="shared" si="0"/>
        <v>3883583</v>
      </c>
      <c r="V55" s="976">
        <f t="shared" si="0"/>
        <v>1612105</v>
      </c>
      <c r="W55" s="976">
        <f t="shared" si="0"/>
        <v>802177</v>
      </c>
      <c r="X55" s="976">
        <f t="shared" si="0"/>
        <v>13906</v>
      </c>
      <c r="Y55" s="976">
        <f t="shared" si="0"/>
        <v>13700922</v>
      </c>
      <c r="Z55" s="976">
        <f t="shared" si="0"/>
        <v>818385</v>
      </c>
      <c r="AA55" s="976">
        <f t="shared" si="0"/>
        <v>978940</v>
      </c>
      <c r="AB55" s="976">
        <f t="shared" si="0"/>
        <v>3598142</v>
      </c>
      <c r="AC55" s="976">
        <f t="shared" si="0"/>
        <v>-95862</v>
      </c>
      <c r="AD55" s="976">
        <f t="shared" si="0"/>
        <v>3293021</v>
      </c>
      <c r="AE55" s="976">
        <f t="shared" si="0"/>
        <v>2693207</v>
      </c>
      <c r="AF55" s="976">
        <f t="shared" si="0"/>
        <v>699603</v>
      </c>
      <c r="AG55" s="976">
        <f t="shared" si="0"/>
        <v>4428915</v>
      </c>
      <c r="AH55" s="976">
        <f t="shared" si="0"/>
        <v>417436</v>
      </c>
      <c r="AI55" s="976">
        <f t="shared" si="0"/>
        <v>17469519</v>
      </c>
      <c r="AJ55" s="976">
        <f t="shared" si="0"/>
        <v>1978252</v>
      </c>
      <c r="AK55" s="976">
        <f t="shared" si="0"/>
        <v>130515</v>
      </c>
      <c r="AL55" s="976">
        <f t="shared" si="0"/>
        <v>3320241</v>
      </c>
      <c r="AM55" s="976">
        <f t="shared" si="0"/>
        <v>396950</v>
      </c>
      <c r="AN55" s="976">
        <f t="shared" si="0"/>
        <v>12996725</v>
      </c>
      <c r="AO55" s="976">
        <f t="shared" si="0"/>
        <v>81573</v>
      </c>
      <c r="AP55" s="976">
        <f t="shared" si="0"/>
        <v>-95220</v>
      </c>
      <c r="AQ55" s="976">
        <f t="shared" si="0"/>
        <v>5185250</v>
      </c>
      <c r="AR55" s="976">
        <f t="shared" si="0"/>
        <v>2056437</v>
      </c>
      <c r="AS55" s="976">
        <f t="shared" si="0"/>
        <v>130515</v>
      </c>
      <c r="AT55" s="976">
        <f t="shared" si="0"/>
        <v>253798</v>
      </c>
      <c r="AU55" s="976">
        <f t="shared" si="0"/>
        <v>72748</v>
      </c>
      <c r="AV55" s="976">
        <f t="shared" si="0"/>
        <v>278175</v>
      </c>
      <c r="AW55" s="976">
        <f t="shared" si="0"/>
        <v>0</v>
      </c>
      <c r="AX55" s="929">
        <f t="shared" si="0"/>
        <v>0</v>
      </c>
      <c r="AY55" s="976">
        <f t="shared" si="0"/>
        <v>20224354</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79">
        <f>I53-I55</f>
        <v>-1</v>
      </c>
      <c r="J57" s="979">
        <f t="shared" ref="J57:AY57" si="1">J53-J55</f>
        <v>0</v>
      </c>
      <c r="K57" s="976">
        <f t="shared" si="1"/>
        <v>0</v>
      </c>
      <c r="L57" s="976">
        <f t="shared" si="1"/>
        <v>0</v>
      </c>
      <c r="M57" s="976">
        <f t="shared" si="1"/>
        <v>0</v>
      </c>
      <c r="N57" s="976">
        <f t="shared" si="1"/>
        <v>1</v>
      </c>
      <c r="O57" s="976">
        <f t="shared" si="1"/>
        <v>0</v>
      </c>
      <c r="P57" s="976">
        <f t="shared" si="1"/>
        <v>0</v>
      </c>
      <c r="Q57" s="976">
        <f t="shared" si="1"/>
        <v>0</v>
      </c>
      <c r="R57" s="979">
        <f t="shared" si="1"/>
        <v>1</v>
      </c>
      <c r="S57" s="976">
        <f t="shared" si="1"/>
        <v>0</v>
      </c>
      <c r="T57" s="976">
        <f t="shared" si="1"/>
        <v>1</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6">
        <f t="shared" si="1"/>
        <v>1</v>
      </c>
      <c r="AL57" s="976">
        <f t="shared" si="1"/>
        <v>-2</v>
      </c>
      <c r="AM57" s="976">
        <f t="shared" si="1"/>
        <v>0</v>
      </c>
      <c r="AN57" s="979">
        <f t="shared" si="1"/>
        <v>-1</v>
      </c>
      <c r="AO57" s="976">
        <f t="shared" si="1"/>
        <v>0</v>
      </c>
      <c r="AP57" s="979">
        <f t="shared" si="1"/>
        <v>0</v>
      </c>
      <c r="AQ57" s="976">
        <f t="shared" si="1"/>
        <v>0</v>
      </c>
      <c r="AR57" s="976">
        <f t="shared" si="1"/>
        <v>0</v>
      </c>
      <c r="AS57" s="976">
        <f t="shared" si="1"/>
        <v>0</v>
      </c>
      <c r="AT57" s="979">
        <f t="shared" si="1"/>
        <v>1</v>
      </c>
      <c r="AU57" s="976">
        <f t="shared" si="1"/>
        <v>0</v>
      </c>
      <c r="AV57" s="976">
        <f t="shared" si="1"/>
        <v>0</v>
      </c>
      <c r="AW57" s="976">
        <f t="shared" si="1"/>
        <v>0</v>
      </c>
      <c r="AX57" s="929">
        <f t="shared" si="1"/>
        <v>16944858</v>
      </c>
      <c r="AY57" s="979">
        <f t="shared" si="1"/>
        <v>-1</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992"/>
      <c r="B68" s="993"/>
      <c r="C68" s="992"/>
      <c r="D68" s="992"/>
      <c r="E68" s="992"/>
      <c r="F68" s="992"/>
      <c r="G68" s="994"/>
      <c r="H68" s="992"/>
      <c r="I68" s="992"/>
      <c r="J68" s="992"/>
      <c r="K68" s="980"/>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2"/>
      <c r="BA68" s="992"/>
      <c r="BB68" s="992"/>
      <c r="BC68" s="992"/>
      <c r="BD68" s="992"/>
      <c r="BE68" s="992"/>
      <c r="BF68" s="992"/>
      <c r="BG68" s="992"/>
      <c r="BH68" s="992"/>
      <c r="BI68" s="992"/>
      <c r="BJ68" s="992"/>
      <c r="BK68" s="992"/>
      <c r="BL68" s="992"/>
      <c r="BM68" s="992"/>
      <c r="BN68" s="992"/>
      <c r="BO68" s="992"/>
      <c r="BP68" s="992"/>
      <c r="BQ68" s="992"/>
      <c r="BR68" s="992"/>
      <c r="BS68" s="992"/>
      <c r="BT68" s="992"/>
      <c r="BU68" s="992"/>
      <c r="BV68" s="992"/>
      <c r="BW68" s="992"/>
      <c r="BX68" s="992"/>
      <c r="BY68" s="992"/>
      <c r="BZ68" s="992"/>
      <c r="CA68" s="992"/>
      <c r="CB68" s="992"/>
      <c r="CC68" s="992"/>
    </row>
    <row r="69" spans="1:81">
      <c r="A69" s="992"/>
      <c r="B69" s="992"/>
      <c r="C69" s="995"/>
      <c r="D69" s="995"/>
      <c r="E69" s="801"/>
      <c r="F69" s="801"/>
      <c r="G69" s="994"/>
      <c r="H69" s="992"/>
      <c r="I69" s="992"/>
      <c r="J69" s="992"/>
      <c r="K69" s="980"/>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c r="AY69" s="992"/>
      <c r="AZ69" s="992"/>
      <c r="BA69" s="992"/>
      <c r="BB69" s="992"/>
      <c r="BC69" s="992"/>
      <c r="BD69" s="992"/>
      <c r="BE69" s="992"/>
      <c r="BF69" s="992"/>
      <c r="BG69" s="992"/>
      <c r="BH69" s="992"/>
      <c r="BI69" s="992"/>
      <c r="BJ69" s="992"/>
      <c r="BK69" s="992"/>
      <c r="BL69" s="992"/>
      <c r="BM69" s="992"/>
      <c r="BN69" s="992"/>
      <c r="BO69" s="992"/>
      <c r="BP69" s="992"/>
      <c r="BQ69" s="992"/>
      <c r="BR69" s="992"/>
      <c r="BS69" s="992"/>
      <c r="BT69" s="992"/>
      <c r="BU69" s="992"/>
      <c r="BV69" s="992"/>
      <c r="BW69" s="992"/>
      <c r="BX69" s="992"/>
      <c r="BY69" s="992"/>
      <c r="BZ69" s="992"/>
      <c r="CA69" s="992"/>
      <c r="CB69" s="992"/>
      <c r="CC69" s="992"/>
    </row>
    <row r="70" spans="1:81">
      <c r="A70" s="801"/>
      <c r="B70" s="801"/>
      <c r="C70" s="801"/>
      <c r="D70" s="801"/>
      <c r="E70" s="801"/>
      <c r="F70" s="801"/>
      <c r="G70" s="803"/>
      <c r="H70" s="801"/>
      <c r="I70" s="801"/>
      <c r="J70" s="801"/>
      <c r="K70" s="996"/>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row r="303" spans="1:81">
      <c r="A303" s="801"/>
      <c r="B303" s="801"/>
      <c r="C303" s="801"/>
      <c r="D303" s="801"/>
      <c r="E303" s="801"/>
      <c r="F303" s="801"/>
      <c r="G303" s="803"/>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c r="AG303" s="801"/>
      <c r="AH303" s="801"/>
      <c r="AI303" s="801"/>
      <c r="AJ303" s="801"/>
      <c r="AK303" s="801"/>
      <c r="AL303" s="801"/>
      <c r="AM303" s="801"/>
      <c r="AN303" s="801"/>
      <c r="AO303" s="801"/>
      <c r="AP303" s="801"/>
      <c r="AQ303" s="801"/>
      <c r="AR303" s="801"/>
      <c r="AS303" s="801"/>
      <c r="AT303" s="801"/>
      <c r="AU303" s="801"/>
      <c r="AV303" s="801"/>
      <c r="AW303" s="801"/>
      <c r="AX303" s="801"/>
      <c r="AY303" s="801"/>
      <c r="AZ303" s="801"/>
      <c r="BA303" s="801"/>
      <c r="BB303" s="801"/>
      <c r="BC303" s="801"/>
      <c r="BD303" s="801"/>
      <c r="BE303" s="801"/>
      <c r="BF303" s="801"/>
      <c r="BG303" s="801"/>
      <c r="BH303" s="801"/>
      <c r="BI303" s="801"/>
      <c r="BJ303" s="801"/>
      <c r="BK303" s="801"/>
      <c r="BL303" s="801"/>
      <c r="BM303" s="801"/>
      <c r="BN303" s="801"/>
      <c r="BO303" s="801"/>
      <c r="BP303" s="801"/>
      <c r="BQ303" s="801"/>
      <c r="BR303" s="801"/>
      <c r="BS303" s="801"/>
      <c r="BT303" s="801"/>
      <c r="BU303" s="801"/>
      <c r="BV303" s="801"/>
      <c r="BW303" s="801"/>
      <c r="BX303" s="801"/>
      <c r="BY303" s="801"/>
      <c r="BZ303" s="801"/>
      <c r="CA303" s="801"/>
      <c r="CB303" s="801"/>
      <c r="CC303" s="801"/>
    </row>
    <row r="304" spans="1:81">
      <c r="A304" s="801"/>
      <c r="B304" s="801"/>
      <c r="C304" s="801"/>
      <c r="D304" s="801"/>
      <c r="E304" s="801"/>
      <c r="F304" s="801"/>
      <c r="G304" s="803"/>
      <c r="H304" s="801"/>
      <c r="I304" s="801"/>
      <c r="J304" s="801"/>
      <c r="K304" s="801"/>
      <c r="L304" s="801"/>
      <c r="M304" s="801"/>
      <c r="N304" s="801"/>
      <c r="O304" s="801"/>
      <c r="P304" s="801"/>
      <c r="Q304" s="801"/>
      <c r="R304" s="801"/>
      <c r="S304" s="801"/>
      <c r="T304" s="801"/>
      <c r="U304" s="801"/>
      <c r="V304" s="801"/>
      <c r="W304" s="801"/>
      <c r="X304" s="801"/>
      <c r="Y304" s="801"/>
      <c r="Z304" s="801"/>
      <c r="AA304" s="801"/>
      <c r="AB304" s="801"/>
      <c r="AC304" s="801"/>
      <c r="AD304" s="801"/>
      <c r="AE304" s="801"/>
      <c r="AF304" s="801"/>
      <c r="AG304" s="801"/>
      <c r="AH304" s="801"/>
      <c r="AI304" s="801"/>
      <c r="AJ304" s="801"/>
      <c r="AK304" s="801"/>
      <c r="AL304" s="801"/>
      <c r="AM304" s="801"/>
      <c r="AN304" s="801"/>
      <c r="AO304" s="801"/>
      <c r="AP304" s="801"/>
      <c r="AQ304" s="801"/>
      <c r="AR304" s="801"/>
      <c r="AS304" s="801"/>
      <c r="AT304" s="801"/>
      <c r="AU304" s="801"/>
      <c r="AV304" s="801"/>
      <c r="AW304" s="801"/>
      <c r="AX304" s="801"/>
      <c r="AY304" s="801"/>
      <c r="AZ304" s="801"/>
      <c r="BA304" s="801"/>
      <c r="BB304" s="801"/>
      <c r="BC304" s="801"/>
      <c r="BD304" s="801"/>
      <c r="BE304" s="801"/>
      <c r="BF304" s="801"/>
      <c r="BG304" s="801"/>
      <c r="BH304" s="801"/>
      <c r="BI304" s="801"/>
      <c r="BJ304" s="801"/>
      <c r="BK304" s="801"/>
      <c r="BL304" s="801"/>
      <c r="BM304" s="801"/>
      <c r="BN304" s="801"/>
      <c r="BO304" s="801"/>
      <c r="BP304" s="801"/>
      <c r="BQ304" s="801"/>
      <c r="BR304" s="801"/>
      <c r="BS304" s="801"/>
      <c r="BT304" s="801"/>
      <c r="BU304" s="801"/>
      <c r="BV304" s="801"/>
      <c r="BW304" s="801"/>
      <c r="BX304" s="801"/>
      <c r="BY304" s="801"/>
      <c r="BZ304" s="801"/>
      <c r="CA304" s="801"/>
      <c r="CB304" s="801"/>
      <c r="CC304" s="801"/>
    </row>
    <row r="305" spans="1:81">
      <c r="A305" s="801"/>
      <c r="B305" s="801"/>
      <c r="C305" s="801"/>
      <c r="D305" s="801"/>
      <c r="E305" s="801"/>
      <c r="F305" s="801"/>
      <c r="G305" s="803"/>
      <c r="H305" s="801"/>
      <c r="I305" s="801"/>
      <c r="J305" s="801"/>
      <c r="K305" s="801"/>
      <c r="L305" s="801"/>
      <c r="M305" s="801"/>
      <c r="N305" s="801"/>
      <c r="O305" s="801"/>
      <c r="P305" s="801"/>
      <c r="Q305" s="801"/>
      <c r="R305" s="801"/>
      <c r="S305" s="801"/>
      <c r="T305" s="801"/>
      <c r="U305" s="801"/>
      <c r="V305" s="801"/>
      <c r="W305" s="801"/>
      <c r="X305" s="801"/>
      <c r="Y305" s="801"/>
      <c r="Z305" s="801"/>
      <c r="AA305" s="801"/>
      <c r="AB305" s="801"/>
      <c r="AC305" s="801"/>
      <c r="AD305" s="801"/>
      <c r="AE305" s="801"/>
      <c r="AF305" s="801"/>
      <c r="AG305" s="801"/>
      <c r="AH305" s="801"/>
      <c r="AI305" s="801"/>
      <c r="AJ305" s="801"/>
      <c r="AK305" s="801"/>
      <c r="AL305" s="801"/>
      <c r="AM305" s="801"/>
      <c r="AN305" s="801"/>
      <c r="AO305" s="801"/>
      <c r="AP305" s="801"/>
      <c r="AQ305" s="801"/>
      <c r="AR305" s="801"/>
      <c r="AS305" s="801"/>
      <c r="AT305" s="801"/>
      <c r="AU305" s="801"/>
      <c r="AV305" s="801"/>
      <c r="AW305" s="801"/>
      <c r="AX305" s="801"/>
      <c r="AY305" s="801"/>
      <c r="AZ305" s="801"/>
      <c r="BA305" s="801"/>
      <c r="BB305" s="801"/>
      <c r="BC305" s="801"/>
      <c r="BD305" s="801"/>
      <c r="BE305" s="801"/>
      <c r="BF305" s="801"/>
      <c r="BG305" s="801"/>
      <c r="BH305" s="801"/>
      <c r="BI305" s="801"/>
      <c r="BJ305" s="801"/>
      <c r="BK305" s="801"/>
      <c r="BL305" s="801"/>
      <c r="BM305" s="801"/>
      <c r="BN305" s="801"/>
      <c r="BO305" s="801"/>
      <c r="BP305" s="801"/>
      <c r="BQ305" s="801"/>
      <c r="BR305" s="801"/>
      <c r="BS305" s="801"/>
      <c r="BT305" s="801"/>
      <c r="BU305" s="801"/>
      <c r="BV305" s="801"/>
      <c r="BW305" s="801"/>
      <c r="BX305" s="801"/>
      <c r="BY305" s="801"/>
      <c r="BZ305" s="801"/>
      <c r="CA305" s="801"/>
      <c r="CB305" s="801"/>
      <c r="CC305" s="801"/>
    </row>
  </sheetData>
  <mergeCells count="90">
    <mergeCell ref="I3:AN3"/>
    <mergeCell ref="AY3:AY6"/>
    <mergeCell ref="B4:C4"/>
    <mergeCell ref="I4:I6"/>
    <mergeCell ref="J4:M4"/>
    <mergeCell ref="N4:O4"/>
    <mergeCell ref="P4:S4"/>
    <mergeCell ref="T4:Y4"/>
    <mergeCell ref="Z4:AI4"/>
    <mergeCell ref="AO4:AW4"/>
    <mergeCell ref="B5:C5"/>
    <mergeCell ref="J5:J6"/>
    <mergeCell ref="K5:K6"/>
    <mergeCell ref="L5:L6"/>
    <mergeCell ref="M5:M6"/>
    <mergeCell ref="N5:N6"/>
    <mergeCell ref="O5:O6"/>
    <mergeCell ref="P5:S5"/>
    <mergeCell ref="T5:T6"/>
    <mergeCell ref="U5:Y5"/>
    <mergeCell ref="Z5:AD5"/>
    <mergeCell ref="AE5:AI5"/>
    <mergeCell ref="AJ5:AN5"/>
    <mergeCell ref="AO5:AO6"/>
    <mergeCell ref="AP5:AQ5"/>
    <mergeCell ref="AR5:AW5"/>
    <mergeCell ref="B6:C6"/>
    <mergeCell ref="B9:B40"/>
    <mergeCell ref="C9:F9"/>
    <mergeCell ref="C10:C13"/>
    <mergeCell ref="D10:F10"/>
    <mergeCell ref="D11:F11"/>
    <mergeCell ref="D12:F12"/>
    <mergeCell ref="D13:F13"/>
    <mergeCell ref="C14:C15"/>
    <mergeCell ref="D14:F14"/>
    <mergeCell ref="D15:F15"/>
    <mergeCell ref="C16:C19"/>
    <mergeCell ref="D16:D19"/>
    <mergeCell ref="E16:F16"/>
    <mergeCell ref="E17:F17"/>
    <mergeCell ref="E18:F18"/>
    <mergeCell ref="E19:F19"/>
    <mergeCell ref="C20:C25"/>
    <mergeCell ref="D20:F20"/>
    <mergeCell ref="D21:D25"/>
    <mergeCell ref="E21:F21"/>
    <mergeCell ref="E22:F22"/>
    <mergeCell ref="E23:F23"/>
    <mergeCell ref="E24:F24"/>
    <mergeCell ref="E25:F25"/>
    <mergeCell ref="C26:C35"/>
    <mergeCell ref="D26:D30"/>
    <mergeCell ref="E26:F26"/>
    <mergeCell ref="E27:F27"/>
    <mergeCell ref="E28:F28"/>
    <mergeCell ref="E29:F29"/>
    <mergeCell ref="E30:F30"/>
    <mergeCell ref="D31:D35"/>
    <mergeCell ref="E31:F31"/>
    <mergeCell ref="E32:F32"/>
    <mergeCell ref="E33:F33"/>
    <mergeCell ref="E34:F34"/>
    <mergeCell ref="E35:F35"/>
    <mergeCell ref="E44:F44"/>
    <mergeCell ref="E45:F45"/>
    <mergeCell ref="E46:F46"/>
    <mergeCell ref="C36:C40"/>
    <mergeCell ref="D36:D40"/>
    <mergeCell ref="E36:F36"/>
    <mergeCell ref="E37:F37"/>
    <mergeCell ref="E38:F38"/>
    <mergeCell ref="E39:F39"/>
    <mergeCell ref="E40:F4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CC305"/>
  <sheetViews>
    <sheetView workbookViewId="0">
      <pane xSplit="8" ySplit="8" topLeftCell="AQ54" activePane="bottomRight" state="frozen"/>
      <selection pane="topRight" activeCell="I1" sqref="I1"/>
      <selection pane="bottomLeft" activeCell="A9" sqref="A9"/>
      <selection pane="bottomRight" activeCell="BC58" sqref="BC58"/>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593</v>
      </c>
      <c r="C1" s="801"/>
      <c r="D1" s="801"/>
      <c r="E1" s="801"/>
      <c r="F1" s="801"/>
      <c r="G1" s="803"/>
      <c r="H1" s="801"/>
      <c r="I1" s="801"/>
      <c r="J1" s="804"/>
      <c r="K1" s="801" t="s">
        <v>289</v>
      </c>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ht="13.5" customHeight="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H29要素所得!D53</f>
        <v>18629487</v>
      </c>
      <c r="K9" s="835">
        <f>H29要素所得!D54</f>
        <v>508424</v>
      </c>
      <c r="L9" s="835">
        <f>H29要素所得!D55</f>
        <v>175997</v>
      </c>
      <c r="M9" s="835">
        <f>H29要素所得!D50-H29要素所得!D51</f>
        <v>0</v>
      </c>
      <c r="N9" s="834">
        <f>'3統合勘定'!I15</f>
        <v>13205523</v>
      </c>
      <c r="O9" s="835">
        <f>'3統合勘定'!I16</f>
        <v>3197349</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'3統合勘定'!I18</f>
        <v>68177</v>
      </c>
      <c r="AQ9" s="843">
        <f>'3統合勘定'!I17</f>
        <v>5239564</v>
      </c>
      <c r="AR9" s="838"/>
      <c r="AS9" s="837"/>
      <c r="AT9" s="844" t="s">
        <v>95</v>
      </c>
      <c r="AU9" s="837"/>
      <c r="AV9" s="837"/>
      <c r="AW9" s="1017">
        <f>'3統合勘定'!I24</f>
        <v>-75853</v>
      </c>
      <c r="AX9" s="845"/>
      <c r="AY9" s="1008">
        <f>'3統合勘定'!I20+'3統合勘定'!I22+'3統合勘定'!I23</f>
        <v>17936173</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H29要素所得!C53</f>
        <v>38581602</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H29要素所得!C54</f>
        <v>2003180</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H29要素所得!C55</f>
        <v>729464</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H29要素所得!C50-H29要素所得!C51</f>
        <v>176747</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'4所得支出勘定'!I120</f>
        <v>356240</v>
      </c>
      <c r="AN14" s="863">
        <f>'4所得支出勘定'!I152</f>
        <v>12849282</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'4所得支出勘定'!I87</f>
        <v>3197349</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H29要素所得!J53</f>
        <v>8492037</v>
      </c>
      <c r="K16" s="879">
        <f>H29要素所得!J54</f>
        <v>1109109</v>
      </c>
      <c r="L16" s="879">
        <f>H29要素所得!J55</f>
        <v>433671</v>
      </c>
      <c r="M16" s="879">
        <f>H29要素所得!J50-H29要素所得!J51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1049875</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H29要素所得!F53</f>
        <v>4780673</v>
      </c>
      <c r="K17" s="882">
        <f>H29要素所得!F54</f>
        <v>383842</v>
      </c>
      <c r="L17" s="879">
        <f>H29要素所得!F55</f>
        <v>105718</v>
      </c>
      <c r="M17" s="879">
        <f>H29要素所得!F50-H29要素所得!F51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'5資本調達勘定'!I8*-1</f>
        <v>-2574891</v>
      </c>
      <c r="AS17" s="882">
        <f>'5資本調達勘定'!I23*-1</f>
        <v>-74524</v>
      </c>
      <c r="AT17" s="882">
        <f>'5資本調達勘定'!I36*-1</f>
        <v>-383842</v>
      </c>
      <c r="AU17" s="882">
        <f>'5資本調達勘定'!I66*-1</f>
        <v>-105718</v>
      </c>
      <c r="AV17" s="882">
        <f>'5資本調達勘定'!I51*-1</f>
        <v>-2131258</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H29要素所得!H53</f>
        <v>1503227</v>
      </c>
      <c r="K18" s="882">
        <f>H29要素所得!H54</f>
        <v>1805</v>
      </c>
      <c r="L18" s="882">
        <f>H29要素所得!H55</f>
        <v>14078</v>
      </c>
      <c r="M18" s="882">
        <f>H29要素所得!H50-H29要素所得!H51</f>
        <v>176747</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H29要素所得!K53</f>
        <v>5176178</v>
      </c>
      <c r="K19" s="873">
        <f>H29要素所得!K54</f>
        <v>0</v>
      </c>
      <c r="L19" s="873">
        <f>H29要素所得!K55</f>
        <v>0</v>
      </c>
      <c r="M19" s="873">
        <f>H29要素所得!K50-H29要素所得!K51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'4所得支出勘定'!I7</f>
        <v>1593400</v>
      </c>
      <c r="V20" s="897">
        <f>'4所得支出勘定'!I35</f>
        <v>1466526</v>
      </c>
      <c r="W20" s="897">
        <f>'4所得支出勘定'!I78</f>
        <v>110334</v>
      </c>
      <c r="X20" s="897">
        <f>'4所得支出勘定'!I113</f>
        <v>1777</v>
      </c>
      <c r="Y20" s="898">
        <f>'4所得支出勘定'!I139</f>
        <v>52935</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'3統合勘定'!I43</f>
        <v>467267</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'4所得支出勘定'!I17</f>
        <v>3202339</v>
      </c>
      <c r="T21" s="907">
        <f>'4所得支出勘定'!I18</f>
        <v>1079718</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'4所得支出勘定'!I53</f>
        <v>287492</v>
      </c>
      <c r="T22" s="912">
        <f>'4所得支出勘定'!I54</f>
        <v>1466379</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289" t="s">
        <v>83</v>
      </c>
      <c r="F23" s="1291"/>
      <c r="G23" s="847">
        <v>15</v>
      </c>
      <c r="H23" s="832"/>
      <c r="I23" s="877"/>
      <c r="J23" s="849"/>
      <c r="K23" s="845"/>
      <c r="L23" s="845"/>
      <c r="M23" s="893"/>
      <c r="N23" s="894"/>
      <c r="O23" s="893"/>
      <c r="P23" s="878"/>
      <c r="Q23" s="882"/>
      <c r="R23" s="882">
        <f>'4所得支出勘定'!I90-'4所得支出勘定'!I91</f>
        <v>699907</v>
      </c>
      <c r="S23" s="911"/>
      <c r="T23" s="912">
        <f>'4所得支出勘定'!I92</f>
        <v>113315</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'4所得支出勘定'!I123</f>
        <v>15591</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'4所得支出勘定'!I158</f>
        <v>11084692</v>
      </c>
      <c r="Q25" s="873"/>
      <c r="R25" s="873"/>
      <c r="S25" s="875">
        <f>'4所得支出勘定'!I155</f>
        <v>1686347</v>
      </c>
      <c r="T25" s="918">
        <f>'4所得支出勘定'!I163</f>
        <v>1017236</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'4所得支出勘定'!I11</f>
        <v>688091</v>
      </c>
      <c r="AF26" s="882">
        <f>'4所得支出勘定'!I43</f>
        <v>90937</v>
      </c>
      <c r="AG26" s="882"/>
      <c r="AH26" s="882"/>
      <c r="AI26" s="882">
        <f>'4所得支出勘定'!I143</f>
        <v>1141980</v>
      </c>
      <c r="AJ26" s="849"/>
      <c r="AK26" s="845"/>
      <c r="AL26" s="845"/>
      <c r="AM26" s="845"/>
      <c r="AN26" s="845"/>
      <c r="AO26" s="849"/>
      <c r="AP26" s="849"/>
      <c r="AQ26" s="851"/>
      <c r="AR26" s="845"/>
      <c r="AS26" s="845"/>
      <c r="AT26" s="845"/>
      <c r="AU26" s="845"/>
      <c r="AV26" s="845"/>
      <c r="AW26" s="854"/>
      <c r="AX26" s="845"/>
      <c r="AY26" s="884">
        <f>SUM(Z31:Z35)-SUM(AE26:AI26)</f>
        <v>-1089507</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'4所得支出勘定'!I144</f>
        <v>3005552</v>
      </c>
      <c r="AJ27" s="849"/>
      <c r="AK27" s="845"/>
      <c r="AL27" s="845"/>
      <c r="AM27" s="845"/>
      <c r="AN27" s="845"/>
      <c r="AO27" s="849"/>
      <c r="AP27" s="849"/>
      <c r="AQ27" s="851"/>
      <c r="AR27" s="845"/>
      <c r="AS27" s="845"/>
      <c r="AT27" s="845"/>
      <c r="AU27" s="845"/>
      <c r="AV27" s="845"/>
      <c r="AW27" s="854"/>
      <c r="AX27" s="845"/>
      <c r="AY27" s="884">
        <f>SUM(AA31:AA35)-SUM(AE27:AI27)</f>
        <v>-2018911</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'4所得支出勘定'!I12</f>
        <v>26239</v>
      </c>
      <c r="AF28" s="879">
        <f>'4所得支出勘定'!I44</f>
        <v>347505</v>
      </c>
      <c r="AG28" s="882">
        <f>'4所得支出勘定'!I81</f>
        <v>726343</v>
      </c>
      <c r="AH28" s="882">
        <f>'4所得支出勘定'!I116</f>
        <v>17675</v>
      </c>
      <c r="AI28" s="882"/>
      <c r="AJ28" s="922" t="s">
        <v>138</v>
      </c>
      <c r="AK28" s="845"/>
      <c r="AL28" s="845"/>
      <c r="AM28" s="845"/>
      <c r="AN28" s="845"/>
      <c r="AO28" s="849"/>
      <c r="AP28" s="849"/>
      <c r="AQ28" s="851"/>
      <c r="AR28" s="845"/>
      <c r="AS28" s="845"/>
      <c r="AT28" s="850" t="s">
        <v>138</v>
      </c>
      <c r="AU28" s="845"/>
      <c r="AV28" s="845"/>
      <c r="AW28" s="854"/>
      <c r="AX28" s="845"/>
      <c r="AY28" s="884">
        <f>SUM(AB31:AB35)-SUM(AE28:AI28)</f>
        <v>2489782</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'4所得支出勘定'!I50</f>
        <v>-66727</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'4所得支出勘定'!I13</f>
        <v>87511</v>
      </c>
      <c r="AF30" s="873">
        <f>'4所得支出勘定'!I47</f>
        <v>210179</v>
      </c>
      <c r="AG30" s="873">
        <f>'4所得支出勘定'!I85</f>
        <v>404234</v>
      </c>
      <c r="AH30" s="873">
        <f>'4所得支出勘定'!I119</f>
        <v>3645</v>
      </c>
      <c r="AI30" s="873">
        <f>'4所得支出勘定'!I150</f>
        <v>389234</v>
      </c>
      <c r="AJ30" s="867"/>
      <c r="AK30" s="868"/>
      <c r="AL30" s="868"/>
      <c r="AM30" s="868"/>
      <c r="AN30" s="868"/>
      <c r="AO30" s="867"/>
      <c r="AP30" s="867"/>
      <c r="AQ30" s="871"/>
      <c r="AR30" s="868"/>
      <c r="AS30" s="868"/>
      <c r="AT30" s="868"/>
      <c r="AU30" s="868"/>
      <c r="AV30" s="868"/>
      <c r="AW30" s="876"/>
      <c r="AX30" s="845"/>
      <c r="AY30" s="892">
        <f>SUM(AD31:AD35)-SUM(AE30:AI30)</f>
        <v>2247108</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2688657</v>
      </c>
      <c r="V31" s="882"/>
      <c r="W31" s="882"/>
      <c r="X31" s="882"/>
      <c r="Y31" s="911"/>
      <c r="Z31" s="882"/>
      <c r="AA31" s="882">
        <f>'4所得支出勘定'!I23</f>
        <v>26239</v>
      </c>
      <c r="AB31" s="882"/>
      <c r="AC31" s="882"/>
      <c r="AD31" s="882">
        <f>'4所得支出勘定'!I24</f>
        <v>173135</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287345</v>
      </c>
      <c r="W32" s="882"/>
      <c r="X32" s="882"/>
      <c r="Y32" s="931" t="s">
        <v>138</v>
      </c>
      <c r="Z32" s="882"/>
      <c r="AA32" s="882">
        <f>'4所得支出勘定'!I60</f>
        <v>265433</v>
      </c>
      <c r="AB32" s="882"/>
      <c r="AC32" s="882"/>
      <c r="AD32" s="882">
        <f>'4所得支出勘定'!I66</f>
        <v>212645</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702888</v>
      </c>
      <c r="X33" s="882"/>
      <c r="Y33" s="911"/>
      <c r="Z33" s="882">
        <f>'4所得支出勘定'!I97</f>
        <v>831501</v>
      </c>
      <c r="AA33" s="882">
        <f>'4所得支出勘定'!I98</f>
        <v>692390</v>
      </c>
      <c r="AB33" s="882"/>
      <c r="AC33" s="882"/>
      <c r="AD33" s="882">
        <f>'4所得支出勘定'!I102</f>
        <v>2247564</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13814</v>
      </c>
      <c r="Y34" s="911"/>
      <c r="Z34" s="882"/>
      <c r="AA34" s="882">
        <f>'4所得支出勘定'!I128</f>
        <v>2579</v>
      </c>
      <c r="AB34" s="882"/>
      <c r="AC34" s="882"/>
      <c r="AD34" s="882">
        <f>'4所得支出勘定'!I129</f>
        <v>403825</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13735340</v>
      </c>
      <c r="Z35" s="873"/>
      <c r="AA35" s="873"/>
      <c r="AB35" s="873">
        <f>'4所得支出勘定'!I171</f>
        <v>3607544</v>
      </c>
      <c r="AC35" s="873">
        <f>'4所得支出勘定'!I178</f>
        <v>-66727</v>
      </c>
      <c r="AD35" s="873">
        <f>'4所得支出勘定'!I176</f>
        <v>304742</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2086190</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183529</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3343766</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398898</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13044133</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'5資本調達勘定'!I85</f>
        <v>92170</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'5資本調達勘定'!I9</f>
        <v>59625</v>
      </c>
      <c r="AS42" s="882"/>
      <c r="AT42" s="882"/>
      <c r="AU42" s="882"/>
      <c r="AV42" s="882">
        <f>'5資本調達勘定'!I52</f>
        <v>8552</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'5資本調達勘定'!I7</f>
        <v>2557533</v>
      </c>
      <c r="AS43" s="873">
        <f>'5資本調達勘定'!I22</f>
        <v>31768</v>
      </c>
      <c r="AT43" s="873">
        <f>'5資本調達勘定'!I35</f>
        <v>560780</v>
      </c>
      <c r="AU43" s="873">
        <f>'5資本調達勘定'!I65</f>
        <v>70959</v>
      </c>
      <c r="AV43" s="873">
        <f>'5資本調達勘定'!I50</f>
        <v>2018524</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'5資本調達勘定'!I12</f>
        <v>2086190</v>
      </c>
      <c r="AK44" s="863"/>
      <c r="AL44" s="863"/>
      <c r="AM44" s="863"/>
      <c r="AN44" s="906"/>
      <c r="AO44" s="862">
        <f>'5資本調達勘定'!I13</f>
        <v>63867</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'5資本調達勘定'!I26</f>
        <v>183528</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'5資本調達勘定'!I40</f>
        <v>146417</v>
      </c>
      <c r="AM46" s="882"/>
      <c r="AN46" s="911"/>
      <c r="AO46" s="878">
        <f>'5資本調達勘定'!I41</f>
        <v>138913</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'5資本調達勘定'!I69</f>
        <v>42658</v>
      </c>
      <c r="AN47" s="911"/>
      <c r="AO47" s="953">
        <f>'5資本調達勘定'!I70</f>
        <v>666</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'5資本調達勘定'!I55</f>
        <v>194851</v>
      </c>
      <c r="AO48" s="954">
        <f>'5資本調達勘定'!I56</f>
        <v>-111276</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'3統合勘定'!I21</f>
        <v>17393848</v>
      </c>
      <c r="J51" s="968"/>
      <c r="K51" s="969"/>
      <c r="L51" s="969"/>
      <c r="M51" s="970"/>
      <c r="N51" s="969"/>
      <c r="O51" s="969"/>
      <c r="P51" s="968"/>
      <c r="Q51" s="969"/>
      <c r="R51" s="971">
        <f>'3統合勘定'!I90</f>
        <v>995950</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'5資本調達勘定'!I10</f>
        <v>2107790</v>
      </c>
      <c r="AS51" s="971">
        <f>'5資本調達勘定'!I24</f>
        <v>226284</v>
      </c>
      <c r="AT51" s="971">
        <f>'5資本調達勘定'!I89</f>
        <v>108391</v>
      </c>
      <c r="AU51" s="971">
        <f>'5資本調達勘定'!I67</f>
        <v>78083</v>
      </c>
      <c r="AV51" s="971">
        <f>'5資本調達勘定'!I53</f>
        <v>187757</v>
      </c>
      <c r="AW51" s="972">
        <f>'5資本調達勘定'!I86*-1</f>
        <v>75853</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58884841</v>
      </c>
      <c r="J53" s="976">
        <f>SUM(I10:AY10)</f>
        <v>38581602</v>
      </c>
      <c r="K53" s="976">
        <f>SUM(I11:AY11)</f>
        <v>2003180</v>
      </c>
      <c r="L53" s="976">
        <f>SUM(I12:AY12)</f>
        <v>729464</v>
      </c>
      <c r="M53" s="976">
        <f>SUM(I13:AY13)</f>
        <v>176747</v>
      </c>
      <c r="N53" s="976">
        <f>SUM(I14:AY14)</f>
        <v>13205522</v>
      </c>
      <c r="O53" s="976">
        <f>SUM(I15:AW15)</f>
        <v>3197349</v>
      </c>
      <c r="P53" s="976">
        <f>SUM(I16:AY16)</f>
        <v>11084692</v>
      </c>
      <c r="Q53" s="976">
        <f>SUM(I17:AY17)</f>
        <v>0</v>
      </c>
      <c r="R53" s="976">
        <f>SUM(I18:AY18)</f>
        <v>1695857</v>
      </c>
      <c r="S53" s="976">
        <f>SUM(I19:AY19)</f>
        <v>5176178</v>
      </c>
      <c r="T53" s="976">
        <f>SUM(I20:AY20)</f>
        <v>3692239</v>
      </c>
      <c r="U53" s="976">
        <f>SUM(I21:AY21)</f>
        <v>4282057</v>
      </c>
      <c r="V53" s="976">
        <f>SUM(I22:AY22)</f>
        <v>1753871</v>
      </c>
      <c r="W53" s="976">
        <f>SUM(I23:AY23)</f>
        <v>813222</v>
      </c>
      <c r="X53" s="976">
        <f>SUM(I24:AY24)</f>
        <v>15591</v>
      </c>
      <c r="Y53" s="976">
        <f>SUM(I25:AY25)</f>
        <v>13788275</v>
      </c>
      <c r="Z53" s="976">
        <f>SUM(I26:AY26)</f>
        <v>831501</v>
      </c>
      <c r="AA53" s="976">
        <f>SUM(I27:AY27)</f>
        <v>986641</v>
      </c>
      <c r="AB53" s="976">
        <f>SUM(I28:AY28)</f>
        <v>3607544</v>
      </c>
      <c r="AC53" s="976">
        <f>SUM(I29:AY29)</f>
        <v>-66727</v>
      </c>
      <c r="AD53" s="976">
        <f>SUM(I30:AY30)</f>
        <v>3341911</v>
      </c>
      <c r="AE53" s="976">
        <f>SUM(I31:AY31)</f>
        <v>2888031</v>
      </c>
      <c r="AF53" s="976">
        <f>SUM(I32:AY32)</f>
        <v>765423</v>
      </c>
      <c r="AG53" s="976">
        <f>SUM(I33:AY33)</f>
        <v>4474343</v>
      </c>
      <c r="AH53" s="976">
        <f>SUM(I34:AY34)</f>
        <v>420218</v>
      </c>
      <c r="AI53" s="976">
        <f>SUM(I35:AY35)</f>
        <v>17580899</v>
      </c>
      <c r="AJ53" s="976">
        <f>SUM(I36:AY36)</f>
        <v>2086190</v>
      </c>
      <c r="AK53" s="976">
        <f>SUM(I37:AY37)</f>
        <v>183529</v>
      </c>
      <c r="AL53" s="976">
        <f>SUM(I38:AY38)</f>
        <v>3343766</v>
      </c>
      <c r="AM53" s="976">
        <f>SUM(I39:AY39)</f>
        <v>398898</v>
      </c>
      <c r="AN53" s="977">
        <f>SUM(I40:AY40)</f>
        <v>13044133</v>
      </c>
      <c r="AO53" s="976">
        <f>SUM(I41:AY41)</f>
        <v>92170</v>
      </c>
      <c r="AP53" s="976">
        <f>SUM(I42:AY42)</f>
        <v>68177</v>
      </c>
      <c r="AQ53" s="976">
        <f>SUM(I43:AY43)</f>
        <v>5239564</v>
      </c>
      <c r="AR53" s="976">
        <f>SUM(I44:AY44)</f>
        <v>2150057</v>
      </c>
      <c r="AS53" s="976">
        <f>SUM(I45:AY45)</f>
        <v>183528</v>
      </c>
      <c r="AT53" s="976">
        <f>SUM(I46:AY46)</f>
        <v>285330</v>
      </c>
      <c r="AU53" s="976">
        <f>SUM(I47:AY47)</f>
        <v>43324</v>
      </c>
      <c r="AV53" s="976">
        <f>SUM(I48:AY48)</f>
        <v>83575</v>
      </c>
      <c r="AW53" s="976">
        <f>SUM(I49:AY49)</f>
        <v>0</v>
      </c>
      <c r="AX53" s="929">
        <f>SUM(AX9:CF9)</f>
        <v>17936173</v>
      </c>
      <c r="AY53" s="976">
        <f>SUM(I51:AY51)</f>
        <v>21173956</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58884841</v>
      </c>
      <c r="J55" s="976">
        <f t="shared" ref="J55:AY55" si="0">SUM(J9:J51)</f>
        <v>38581602</v>
      </c>
      <c r="K55" s="976">
        <f t="shared" si="0"/>
        <v>2003180</v>
      </c>
      <c r="L55" s="976">
        <f t="shared" si="0"/>
        <v>729464</v>
      </c>
      <c r="M55" s="976">
        <f t="shared" si="0"/>
        <v>176747</v>
      </c>
      <c r="N55" s="976">
        <f t="shared" si="0"/>
        <v>13205523</v>
      </c>
      <c r="O55" s="976">
        <f t="shared" si="0"/>
        <v>3197349</v>
      </c>
      <c r="P55" s="976">
        <f t="shared" si="0"/>
        <v>11084692</v>
      </c>
      <c r="Q55" s="976">
        <f t="shared" si="0"/>
        <v>0</v>
      </c>
      <c r="R55" s="976">
        <f t="shared" si="0"/>
        <v>1695857</v>
      </c>
      <c r="S55" s="976">
        <f t="shared" si="0"/>
        <v>5176178</v>
      </c>
      <c r="T55" s="976">
        <f t="shared" si="0"/>
        <v>3692239</v>
      </c>
      <c r="U55" s="976">
        <f t="shared" si="0"/>
        <v>4282057</v>
      </c>
      <c r="V55" s="976">
        <f t="shared" si="0"/>
        <v>1753871</v>
      </c>
      <c r="W55" s="976">
        <f t="shared" si="0"/>
        <v>813222</v>
      </c>
      <c r="X55" s="976">
        <f t="shared" si="0"/>
        <v>15591</v>
      </c>
      <c r="Y55" s="976">
        <f t="shared" si="0"/>
        <v>13788275</v>
      </c>
      <c r="Z55" s="976">
        <f t="shared" si="0"/>
        <v>831501</v>
      </c>
      <c r="AA55" s="976">
        <f t="shared" si="0"/>
        <v>986641</v>
      </c>
      <c r="AB55" s="976">
        <f t="shared" si="0"/>
        <v>3607544</v>
      </c>
      <c r="AC55" s="976">
        <f t="shared" si="0"/>
        <v>-66727</v>
      </c>
      <c r="AD55" s="976">
        <f t="shared" si="0"/>
        <v>3341911</v>
      </c>
      <c r="AE55" s="976">
        <f t="shared" si="0"/>
        <v>2888031</v>
      </c>
      <c r="AF55" s="976">
        <f t="shared" si="0"/>
        <v>765423</v>
      </c>
      <c r="AG55" s="976">
        <f t="shared" si="0"/>
        <v>4474343</v>
      </c>
      <c r="AH55" s="976">
        <f t="shared" si="0"/>
        <v>420218</v>
      </c>
      <c r="AI55" s="976">
        <f t="shared" si="0"/>
        <v>17580899</v>
      </c>
      <c r="AJ55" s="976">
        <f t="shared" si="0"/>
        <v>2086190</v>
      </c>
      <c r="AK55" s="976">
        <f t="shared" si="0"/>
        <v>183528</v>
      </c>
      <c r="AL55" s="976">
        <f t="shared" si="0"/>
        <v>3343766</v>
      </c>
      <c r="AM55" s="976">
        <f t="shared" si="0"/>
        <v>398898</v>
      </c>
      <c r="AN55" s="976">
        <f t="shared" si="0"/>
        <v>13044133</v>
      </c>
      <c r="AO55" s="976">
        <f t="shared" si="0"/>
        <v>92170</v>
      </c>
      <c r="AP55" s="976">
        <f t="shared" si="0"/>
        <v>68177</v>
      </c>
      <c r="AQ55" s="976">
        <f t="shared" si="0"/>
        <v>5239564</v>
      </c>
      <c r="AR55" s="976">
        <f t="shared" si="0"/>
        <v>2150057</v>
      </c>
      <c r="AS55" s="976">
        <f t="shared" si="0"/>
        <v>183528</v>
      </c>
      <c r="AT55" s="976">
        <f t="shared" si="0"/>
        <v>285329</v>
      </c>
      <c r="AU55" s="976">
        <f t="shared" si="0"/>
        <v>43324</v>
      </c>
      <c r="AV55" s="976">
        <f t="shared" si="0"/>
        <v>83575</v>
      </c>
      <c r="AW55" s="976">
        <f t="shared" si="0"/>
        <v>0</v>
      </c>
      <c r="AX55" s="929">
        <f t="shared" si="0"/>
        <v>0</v>
      </c>
      <c r="AY55" s="976">
        <f t="shared" si="0"/>
        <v>21173957</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79">
        <f>I53-I55</f>
        <v>0</v>
      </c>
      <c r="J57" s="976">
        <f t="shared" ref="J57:AY57" si="1">J53-J55</f>
        <v>0</v>
      </c>
      <c r="K57" s="976">
        <f t="shared" si="1"/>
        <v>0</v>
      </c>
      <c r="L57" s="976">
        <f t="shared" si="1"/>
        <v>0</v>
      </c>
      <c r="M57" s="976">
        <f t="shared" si="1"/>
        <v>0</v>
      </c>
      <c r="N57" s="976">
        <f t="shared" si="1"/>
        <v>-1</v>
      </c>
      <c r="O57" s="976">
        <f t="shared" si="1"/>
        <v>0</v>
      </c>
      <c r="P57" s="976">
        <f t="shared" si="1"/>
        <v>0</v>
      </c>
      <c r="Q57" s="976">
        <f t="shared" si="1"/>
        <v>0</v>
      </c>
      <c r="R57" s="976">
        <f t="shared" si="1"/>
        <v>0</v>
      </c>
      <c r="S57" s="976">
        <f t="shared" si="1"/>
        <v>0</v>
      </c>
      <c r="T57" s="979">
        <f t="shared" si="1"/>
        <v>0</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6">
        <f t="shared" si="1"/>
        <v>1</v>
      </c>
      <c r="AL57" s="976">
        <f t="shared" si="1"/>
        <v>0</v>
      </c>
      <c r="AM57" s="976">
        <f t="shared" si="1"/>
        <v>0</v>
      </c>
      <c r="AN57" s="979">
        <f t="shared" si="1"/>
        <v>0</v>
      </c>
      <c r="AO57" s="976">
        <f t="shared" si="1"/>
        <v>0</v>
      </c>
      <c r="AP57" s="979">
        <f t="shared" si="1"/>
        <v>0</v>
      </c>
      <c r="AQ57" s="976">
        <f t="shared" si="1"/>
        <v>0</v>
      </c>
      <c r="AR57" s="976">
        <f t="shared" si="1"/>
        <v>0</v>
      </c>
      <c r="AS57" s="976">
        <f t="shared" si="1"/>
        <v>0</v>
      </c>
      <c r="AT57" s="976">
        <f t="shared" si="1"/>
        <v>1</v>
      </c>
      <c r="AU57" s="976">
        <f t="shared" si="1"/>
        <v>0</v>
      </c>
      <c r="AV57" s="976">
        <f t="shared" si="1"/>
        <v>0</v>
      </c>
      <c r="AW57" s="976">
        <f t="shared" si="1"/>
        <v>0</v>
      </c>
      <c r="AX57" s="929">
        <f t="shared" si="1"/>
        <v>17936173</v>
      </c>
      <c r="AY57" s="979">
        <f t="shared" si="1"/>
        <v>-1</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992"/>
      <c r="B68" s="993"/>
      <c r="C68" s="992"/>
      <c r="D68" s="992"/>
      <c r="E68" s="992"/>
      <c r="F68" s="992"/>
      <c r="G68" s="994"/>
      <c r="H68" s="992"/>
      <c r="I68" s="992"/>
      <c r="J68" s="992"/>
      <c r="K68" s="980"/>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2"/>
      <c r="BA68" s="992"/>
      <c r="BB68" s="992"/>
      <c r="BC68" s="992"/>
      <c r="BD68" s="992"/>
      <c r="BE68" s="992"/>
      <c r="BF68" s="992"/>
      <c r="BG68" s="992"/>
      <c r="BH68" s="992"/>
      <c r="BI68" s="992"/>
      <c r="BJ68" s="992"/>
      <c r="BK68" s="992"/>
      <c r="BL68" s="992"/>
      <c r="BM68" s="992"/>
      <c r="BN68" s="992"/>
      <c r="BO68" s="992"/>
      <c r="BP68" s="992"/>
      <c r="BQ68" s="992"/>
      <c r="BR68" s="992"/>
      <c r="BS68" s="992"/>
      <c r="BT68" s="992"/>
      <c r="BU68" s="992"/>
      <c r="BV68" s="992"/>
      <c r="BW68" s="992"/>
      <c r="BX68" s="992"/>
      <c r="BY68" s="992"/>
      <c r="BZ68" s="992"/>
      <c r="CA68" s="992"/>
      <c r="CB68" s="992"/>
      <c r="CC68" s="992"/>
    </row>
    <row r="69" spans="1:81">
      <c r="A69" s="992"/>
      <c r="B69" s="992"/>
      <c r="C69" s="995"/>
      <c r="D69" s="995"/>
      <c r="E69" s="801"/>
      <c r="F69" s="801"/>
      <c r="G69" s="994"/>
      <c r="H69" s="992"/>
      <c r="I69" s="992"/>
      <c r="J69" s="992"/>
      <c r="K69" s="980"/>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c r="AY69" s="992"/>
      <c r="AZ69" s="992"/>
      <c r="BA69" s="992"/>
      <c r="BB69" s="992"/>
      <c r="BC69" s="992"/>
      <c r="BD69" s="992"/>
      <c r="BE69" s="992"/>
      <c r="BF69" s="992"/>
      <c r="BG69" s="992"/>
      <c r="BH69" s="992"/>
      <c r="BI69" s="992"/>
      <c r="BJ69" s="992"/>
      <c r="BK69" s="992"/>
      <c r="BL69" s="992"/>
      <c r="BM69" s="992"/>
      <c r="BN69" s="992"/>
      <c r="BO69" s="992"/>
      <c r="BP69" s="992"/>
      <c r="BQ69" s="992"/>
      <c r="BR69" s="992"/>
      <c r="BS69" s="992"/>
      <c r="BT69" s="992"/>
      <c r="BU69" s="992"/>
      <c r="BV69" s="992"/>
      <c r="BW69" s="992"/>
      <c r="BX69" s="992"/>
      <c r="BY69" s="992"/>
      <c r="BZ69" s="992"/>
      <c r="CA69" s="992"/>
      <c r="CB69" s="992"/>
      <c r="CC69" s="992"/>
    </row>
    <row r="70" spans="1:81">
      <c r="A70" s="801"/>
      <c r="B70" s="801"/>
      <c r="C70" s="801"/>
      <c r="D70" s="801"/>
      <c r="E70" s="801"/>
      <c r="F70" s="801"/>
      <c r="G70" s="803"/>
      <c r="H70" s="801"/>
      <c r="I70" s="801"/>
      <c r="J70" s="801"/>
      <c r="K70" s="996"/>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row r="303" spans="1:81">
      <c r="A303" s="801"/>
      <c r="B303" s="801"/>
      <c r="C303" s="801"/>
      <c r="D303" s="801"/>
      <c r="E303" s="801"/>
      <c r="F303" s="801"/>
      <c r="G303" s="803"/>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c r="AG303" s="801"/>
      <c r="AH303" s="801"/>
      <c r="AI303" s="801"/>
      <c r="AJ303" s="801"/>
      <c r="AK303" s="801"/>
      <c r="AL303" s="801"/>
      <c r="AM303" s="801"/>
      <c r="AN303" s="801"/>
      <c r="AO303" s="801"/>
      <c r="AP303" s="801"/>
      <c r="AQ303" s="801"/>
      <c r="AR303" s="801"/>
      <c r="AS303" s="801"/>
      <c r="AT303" s="801"/>
      <c r="AU303" s="801"/>
      <c r="AV303" s="801"/>
      <c r="AW303" s="801"/>
      <c r="AX303" s="801"/>
      <c r="AY303" s="801"/>
      <c r="AZ303" s="801"/>
      <c r="BA303" s="801"/>
      <c r="BB303" s="801"/>
      <c r="BC303" s="801"/>
      <c r="BD303" s="801"/>
      <c r="BE303" s="801"/>
      <c r="BF303" s="801"/>
      <c r="BG303" s="801"/>
      <c r="BH303" s="801"/>
      <c r="BI303" s="801"/>
      <c r="BJ303" s="801"/>
      <c r="BK303" s="801"/>
      <c r="BL303" s="801"/>
      <c r="BM303" s="801"/>
      <c r="BN303" s="801"/>
      <c r="BO303" s="801"/>
      <c r="BP303" s="801"/>
      <c r="BQ303" s="801"/>
      <c r="BR303" s="801"/>
      <c r="BS303" s="801"/>
      <c r="BT303" s="801"/>
      <c r="BU303" s="801"/>
      <c r="BV303" s="801"/>
      <c r="BW303" s="801"/>
      <c r="BX303" s="801"/>
      <c r="BY303" s="801"/>
      <c r="BZ303" s="801"/>
      <c r="CA303" s="801"/>
      <c r="CB303" s="801"/>
      <c r="CC303" s="801"/>
    </row>
    <row r="304" spans="1:81">
      <c r="A304" s="801"/>
      <c r="B304" s="801"/>
      <c r="C304" s="801"/>
      <c r="D304" s="801"/>
      <c r="E304" s="801"/>
      <c r="F304" s="801"/>
      <c r="G304" s="803"/>
      <c r="H304" s="801"/>
      <c r="I304" s="801"/>
      <c r="J304" s="801"/>
      <c r="K304" s="801"/>
      <c r="L304" s="801"/>
      <c r="M304" s="801"/>
      <c r="N304" s="801"/>
      <c r="O304" s="801"/>
      <c r="P304" s="801"/>
      <c r="Q304" s="801"/>
      <c r="R304" s="801"/>
      <c r="S304" s="801"/>
      <c r="T304" s="801"/>
      <c r="U304" s="801"/>
      <c r="V304" s="801"/>
      <c r="W304" s="801"/>
      <c r="X304" s="801"/>
      <c r="Y304" s="801"/>
      <c r="Z304" s="801"/>
      <c r="AA304" s="801"/>
      <c r="AB304" s="801"/>
      <c r="AC304" s="801"/>
      <c r="AD304" s="801"/>
      <c r="AE304" s="801"/>
      <c r="AF304" s="801"/>
      <c r="AG304" s="801"/>
      <c r="AH304" s="801"/>
      <c r="AI304" s="801"/>
      <c r="AJ304" s="801"/>
      <c r="AK304" s="801"/>
      <c r="AL304" s="801"/>
      <c r="AM304" s="801"/>
      <c r="AN304" s="801"/>
      <c r="AO304" s="801"/>
      <c r="AP304" s="801"/>
      <c r="AQ304" s="801"/>
      <c r="AR304" s="801"/>
      <c r="AS304" s="801"/>
      <c r="AT304" s="801"/>
      <c r="AU304" s="801"/>
      <c r="AV304" s="801"/>
      <c r="AW304" s="801"/>
      <c r="AX304" s="801"/>
      <c r="AY304" s="801"/>
      <c r="AZ304" s="801"/>
      <c r="BA304" s="801"/>
      <c r="BB304" s="801"/>
      <c r="BC304" s="801"/>
      <c r="BD304" s="801"/>
      <c r="BE304" s="801"/>
      <c r="BF304" s="801"/>
      <c r="BG304" s="801"/>
      <c r="BH304" s="801"/>
      <c r="BI304" s="801"/>
      <c r="BJ304" s="801"/>
      <c r="BK304" s="801"/>
      <c r="BL304" s="801"/>
      <c r="BM304" s="801"/>
      <c r="BN304" s="801"/>
      <c r="BO304" s="801"/>
      <c r="BP304" s="801"/>
      <c r="BQ304" s="801"/>
      <c r="BR304" s="801"/>
      <c r="BS304" s="801"/>
      <c r="BT304" s="801"/>
      <c r="BU304" s="801"/>
      <c r="BV304" s="801"/>
      <c r="BW304" s="801"/>
      <c r="BX304" s="801"/>
      <c r="BY304" s="801"/>
      <c r="BZ304" s="801"/>
      <c r="CA304" s="801"/>
      <c r="CB304" s="801"/>
      <c r="CC304" s="801"/>
    </row>
    <row r="305" spans="1:81">
      <c r="A305" s="801"/>
      <c r="B305" s="801"/>
      <c r="C305" s="801"/>
      <c r="D305" s="801"/>
      <c r="E305" s="801"/>
      <c r="F305" s="801"/>
      <c r="G305" s="803"/>
      <c r="H305" s="801"/>
      <c r="I305" s="801"/>
      <c r="J305" s="801"/>
      <c r="K305" s="801"/>
      <c r="L305" s="801"/>
      <c r="M305" s="801"/>
      <c r="N305" s="801"/>
      <c r="O305" s="801"/>
      <c r="P305" s="801"/>
      <c r="Q305" s="801"/>
      <c r="R305" s="801"/>
      <c r="S305" s="801"/>
      <c r="T305" s="801"/>
      <c r="U305" s="801"/>
      <c r="V305" s="801"/>
      <c r="W305" s="801"/>
      <c r="X305" s="801"/>
      <c r="Y305" s="801"/>
      <c r="Z305" s="801"/>
      <c r="AA305" s="801"/>
      <c r="AB305" s="801"/>
      <c r="AC305" s="801"/>
      <c r="AD305" s="801"/>
      <c r="AE305" s="801"/>
      <c r="AF305" s="801"/>
      <c r="AG305" s="801"/>
      <c r="AH305" s="801"/>
      <c r="AI305" s="801"/>
      <c r="AJ305" s="801"/>
      <c r="AK305" s="801"/>
      <c r="AL305" s="801"/>
      <c r="AM305" s="801"/>
      <c r="AN305" s="801"/>
      <c r="AO305" s="801"/>
      <c r="AP305" s="801"/>
      <c r="AQ305" s="801"/>
      <c r="AR305" s="801"/>
      <c r="AS305" s="801"/>
      <c r="AT305" s="801"/>
      <c r="AU305" s="801"/>
      <c r="AV305" s="801"/>
      <c r="AW305" s="801"/>
      <c r="AX305" s="801"/>
      <c r="AY305" s="801"/>
      <c r="AZ305" s="801"/>
      <c r="BA305" s="801"/>
      <c r="BB305" s="801"/>
      <c r="BC305" s="801"/>
      <c r="BD305" s="801"/>
      <c r="BE305" s="801"/>
      <c r="BF305" s="801"/>
      <c r="BG305" s="801"/>
      <c r="BH305" s="801"/>
      <c r="BI305" s="801"/>
      <c r="BJ305" s="801"/>
      <c r="BK305" s="801"/>
      <c r="BL305" s="801"/>
      <c r="BM305" s="801"/>
      <c r="BN305" s="801"/>
      <c r="BO305" s="801"/>
      <c r="BP305" s="801"/>
      <c r="BQ305" s="801"/>
      <c r="BR305" s="801"/>
      <c r="BS305" s="801"/>
      <c r="BT305" s="801"/>
      <c r="BU305" s="801"/>
      <c r="BV305" s="801"/>
      <c r="BW305" s="801"/>
      <c r="BX305" s="801"/>
      <c r="BY305" s="801"/>
      <c r="BZ305" s="801"/>
      <c r="CA305" s="801"/>
      <c r="CB305" s="801"/>
      <c r="CC305" s="801"/>
    </row>
  </sheetData>
  <mergeCells count="90">
    <mergeCell ref="I3:AN3"/>
    <mergeCell ref="AY3:AY6"/>
    <mergeCell ref="B4:C4"/>
    <mergeCell ref="I4:I6"/>
    <mergeCell ref="J4:M4"/>
    <mergeCell ref="N4:O4"/>
    <mergeCell ref="P4:S4"/>
    <mergeCell ref="T4:Y4"/>
    <mergeCell ref="Z4:AI4"/>
    <mergeCell ref="AO4:AW4"/>
    <mergeCell ref="B5:C5"/>
    <mergeCell ref="J5:J6"/>
    <mergeCell ref="K5:K6"/>
    <mergeCell ref="L5:L6"/>
    <mergeCell ref="M5:M6"/>
    <mergeCell ref="N5:N6"/>
    <mergeCell ref="O5:O6"/>
    <mergeCell ref="P5:S5"/>
    <mergeCell ref="T5:T6"/>
    <mergeCell ref="U5:Y5"/>
    <mergeCell ref="Z5:AD5"/>
    <mergeCell ref="AE5:AI5"/>
    <mergeCell ref="AJ5:AN5"/>
    <mergeCell ref="AO5:AO6"/>
    <mergeCell ref="AP5:AQ5"/>
    <mergeCell ref="AR5:AW5"/>
    <mergeCell ref="B6:C6"/>
    <mergeCell ref="B9:B40"/>
    <mergeCell ref="C9:F9"/>
    <mergeCell ref="C10:C13"/>
    <mergeCell ref="D10:F10"/>
    <mergeCell ref="D11:F11"/>
    <mergeCell ref="D12:F12"/>
    <mergeCell ref="D13:F13"/>
    <mergeCell ref="C14:C15"/>
    <mergeCell ref="D14:F14"/>
    <mergeCell ref="D15:F15"/>
    <mergeCell ref="C16:C19"/>
    <mergeCell ref="D16:D19"/>
    <mergeCell ref="E16:F16"/>
    <mergeCell ref="E17:F17"/>
    <mergeCell ref="E18:F18"/>
    <mergeCell ref="E19:F19"/>
    <mergeCell ref="C20:C25"/>
    <mergeCell ref="D20:F20"/>
    <mergeCell ref="D21:D25"/>
    <mergeCell ref="E21:F21"/>
    <mergeCell ref="E22:F22"/>
    <mergeCell ref="E23:F23"/>
    <mergeCell ref="E24:F24"/>
    <mergeCell ref="E25:F25"/>
    <mergeCell ref="C26:C35"/>
    <mergeCell ref="D26:D30"/>
    <mergeCell ref="E26:F26"/>
    <mergeCell ref="E27:F27"/>
    <mergeCell ref="E28:F28"/>
    <mergeCell ref="E29:F29"/>
    <mergeCell ref="E30:F30"/>
    <mergeCell ref="D31:D35"/>
    <mergeCell ref="E31:F31"/>
    <mergeCell ref="E32:F32"/>
    <mergeCell ref="E33:F33"/>
    <mergeCell ref="E34:F34"/>
    <mergeCell ref="E35:F35"/>
    <mergeCell ref="E44:F44"/>
    <mergeCell ref="E45:F45"/>
    <mergeCell ref="E46:F46"/>
    <mergeCell ref="C36:C40"/>
    <mergeCell ref="D36:D40"/>
    <mergeCell ref="E36:F36"/>
    <mergeCell ref="E37:F37"/>
    <mergeCell ref="E38:F38"/>
    <mergeCell ref="E39:F39"/>
    <mergeCell ref="E40:F4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CC305"/>
  <sheetViews>
    <sheetView workbookViewId="0">
      <pane xSplit="8" ySplit="8" topLeftCell="AP53" activePane="bottomRight" state="frozen"/>
      <selection pane="topRight" activeCell="I1" sqref="I1"/>
      <selection pane="bottomLeft" activeCell="A9" sqref="A9"/>
      <selection pane="bottomRight" activeCell="BB56" sqref="BB56"/>
    </sheetView>
  </sheetViews>
  <sheetFormatPr defaultColWidth="9" defaultRowHeight="13.5"/>
  <cols>
    <col min="1" max="1" width="2.125" style="601" customWidth="1"/>
    <col min="2" max="2" width="3.625" style="601" customWidth="1"/>
    <col min="3" max="4" width="5.25" style="601" customWidth="1"/>
    <col min="5" max="6" width="9" style="601"/>
    <col min="7" max="7" width="3" style="601" customWidth="1"/>
    <col min="8" max="8" width="1.625" style="601" customWidth="1"/>
    <col min="9" max="10" width="9.625" style="601" customWidth="1"/>
    <col min="11" max="11" width="9.625" style="601" bestFit="1" customWidth="1"/>
    <col min="12" max="12" width="9.25" style="601" bestFit="1" customWidth="1"/>
    <col min="13" max="13" width="10.25" style="601" bestFit="1" customWidth="1"/>
    <col min="14" max="14" width="9.625" style="601" customWidth="1"/>
    <col min="15" max="15" width="9.5" style="601" bestFit="1" customWidth="1"/>
    <col min="16" max="16" width="9.625" style="601" customWidth="1"/>
    <col min="17" max="20" width="9" style="601"/>
    <col min="21" max="21" width="8.875" style="601" customWidth="1"/>
    <col min="22" max="22" width="9" style="601"/>
    <col min="23" max="23" width="9.5" style="601" bestFit="1" customWidth="1"/>
    <col min="24" max="24" width="9" style="601"/>
    <col min="25" max="25" width="10.25" style="601" bestFit="1" customWidth="1"/>
    <col min="26" max="32" width="9" style="601"/>
    <col min="33" max="33" width="9.5" style="601" bestFit="1" customWidth="1"/>
    <col min="34" max="34" width="9" style="601"/>
    <col min="35" max="35" width="10.25" style="601" bestFit="1" customWidth="1"/>
    <col min="36" max="37" width="9" style="601"/>
    <col min="38" max="38" width="9.625" style="601" customWidth="1"/>
    <col min="39" max="39" width="9" style="601"/>
    <col min="40" max="40" width="9.375" style="601" customWidth="1"/>
    <col min="41" max="43" width="9" style="601"/>
    <col min="44" max="46" width="11.625" style="601" customWidth="1"/>
    <col min="47" max="47" width="9" style="601"/>
    <col min="48" max="49" width="10.5" style="601" bestFit="1" customWidth="1"/>
    <col min="50" max="50" width="1.125" style="601" customWidth="1"/>
    <col min="51" max="51" width="10.625" style="601" customWidth="1"/>
    <col min="52" max="16384" width="9" style="601"/>
  </cols>
  <sheetData>
    <row r="1" spans="1:81" ht="14.25">
      <c r="A1" s="801"/>
      <c r="B1" s="802" t="s">
        <v>719</v>
      </c>
      <c r="C1" s="801"/>
      <c r="D1" s="801"/>
      <c r="E1" s="801"/>
      <c r="F1" s="801"/>
      <c r="G1" s="803"/>
      <c r="H1" s="801"/>
      <c r="I1" s="801"/>
      <c r="J1" s="804"/>
      <c r="K1" s="801" t="s">
        <v>289</v>
      </c>
      <c r="L1" s="801"/>
      <c r="M1" s="801"/>
      <c r="N1" s="801"/>
      <c r="O1" s="441">
        <f>目次!D1</f>
        <v>44621</v>
      </c>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row>
    <row r="2" spans="1:81" ht="14.25" thickBot="1">
      <c r="A2" s="801"/>
      <c r="B2" s="801"/>
      <c r="C2" s="801"/>
      <c r="D2" s="801"/>
      <c r="E2" s="801"/>
      <c r="F2" s="801"/>
      <c r="G2" s="803"/>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5" t="s">
        <v>86</v>
      </c>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row>
    <row r="3" spans="1:81">
      <c r="A3" s="801"/>
      <c r="B3" s="806"/>
      <c r="C3" s="807"/>
      <c r="D3" s="807"/>
      <c r="E3" s="807"/>
      <c r="F3" s="807"/>
      <c r="G3" s="808"/>
      <c r="H3" s="809"/>
      <c r="I3" s="1266" t="s">
        <v>69</v>
      </c>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8"/>
      <c r="AO3" s="810" t="s">
        <v>70</v>
      </c>
      <c r="AP3" s="811"/>
      <c r="AQ3" s="811"/>
      <c r="AR3" s="811"/>
      <c r="AS3" s="811"/>
      <c r="AT3" s="811"/>
      <c r="AU3" s="811"/>
      <c r="AV3" s="812"/>
      <c r="AW3" s="813"/>
      <c r="AX3" s="801"/>
      <c r="AY3" s="1269" t="s">
        <v>87</v>
      </c>
      <c r="AZ3" s="809"/>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row>
    <row r="4" spans="1:81" ht="13.5" customHeight="1">
      <c r="A4" s="801"/>
      <c r="B4" s="1272" t="s">
        <v>0</v>
      </c>
      <c r="C4" s="1273"/>
      <c r="D4" s="801"/>
      <c r="E4" s="814" t="s">
        <v>88</v>
      </c>
      <c r="F4" s="801"/>
      <c r="G4" s="815"/>
      <c r="H4" s="801"/>
      <c r="I4" s="1274" t="s">
        <v>89</v>
      </c>
      <c r="J4" s="1277" t="s">
        <v>90</v>
      </c>
      <c r="K4" s="1278"/>
      <c r="L4" s="1278"/>
      <c r="M4" s="1279"/>
      <c r="N4" s="1280" t="s">
        <v>91</v>
      </c>
      <c r="O4" s="1280"/>
      <c r="P4" s="1277" t="s">
        <v>92</v>
      </c>
      <c r="Q4" s="1278"/>
      <c r="R4" s="1278"/>
      <c r="S4" s="1279"/>
      <c r="T4" s="1281" t="s">
        <v>730</v>
      </c>
      <c r="U4" s="1282"/>
      <c r="V4" s="1282"/>
      <c r="W4" s="1282"/>
      <c r="X4" s="1282"/>
      <c r="Y4" s="1283"/>
      <c r="Z4" s="1277" t="s">
        <v>71</v>
      </c>
      <c r="AA4" s="1278"/>
      <c r="AB4" s="1278"/>
      <c r="AC4" s="1278"/>
      <c r="AD4" s="1278"/>
      <c r="AE4" s="1278"/>
      <c r="AF4" s="1278"/>
      <c r="AG4" s="1278"/>
      <c r="AH4" s="1278"/>
      <c r="AI4" s="1279"/>
      <c r="AJ4" s="816" t="s">
        <v>72</v>
      </c>
      <c r="AK4" s="816"/>
      <c r="AL4" s="816"/>
      <c r="AM4" s="816"/>
      <c r="AN4" s="816"/>
      <c r="AO4" s="1277" t="s">
        <v>94</v>
      </c>
      <c r="AP4" s="1278"/>
      <c r="AQ4" s="1278"/>
      <c r="AR4" s="1278"/>
      <c r="AS4" s="1278"/>
      <c r="AT4" s="1278"/>
      <c r="AU4" s="1278"/>
      <c r="AV4" s="1278"/>
      <c r="AW4" s="1284"/>
      <c r="AX4" s="801"/>
      <c r="AY4" s="1270"/>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row>
    <row r="5" spans="1:81" ht="13.5" customHeight="1">
      <c r="A5" s="801"/>
      <c r="B5" s="1307" t="s">
        <v>95</v>
      </c>
      <c r="C5" s="1308"/>
      <c r="D5" s="801"/>
      <c r="E5" s="814" t="s">
        <v>96</v>
      </c>
      <c r="F5" s="801"/>
      <c r="G5" s="815"/>
      <c r="H5" s="801"/>
      <c r="I5" s="1275"/>
      <c r="J5" s="1309" t="s">
        <v>727</v>
      </c>
      <c r="K5" s="1280" t="s">
        <v>97</v>
      </c>
      <c r="L5" s="1280" t="s">
        <v>73</v>
      </c>
      <c r="M5" s="1309" t="s">
        <v>731</v>
      </c>
      <c r="N5" s="1285" t="s">
        <v>98</v>
      </c>
      <c r="O5" s="1302" t="s">
        <v>728</v>
      </c>
      <c r="P5" s="1277" t="s">
        <v>99</v>
      </c>
      <c r="Q5" s="1278"/>
      <c r="R5" s="1278"/>
      <c r="S5" s="1279"/>
      <c r="T5" s="1304" t="s">
        <v>74</v>
      </c>
      <c r="U5" s="1277" t="s">
        <v>100</v>
      </c>
      <c r="V5" s="1278"/>
      <c r="W5" s="1278"/>
      <c r="X5" s="1278"/>
      <c r="Y5" s="1279"/>
      <c r="Z5" s="1277" t="s">
        <v>101</v>
      </c>
      <c r="AA5" s="1278"/>
      <c r="AB5" s="1278"/>
      <c r="AC5" s="1278"/>
      <c r="AD5" s="1279"/>
      <c r="AE5" s="1277" t="s">
        <v>100</v>
      </c>
      <c r="AF5" s="1278"/>
      <c r="AG5" s="1278"/>
      <c r="AH5" s="1278"/>
      <c r="AI5" s="1279"/>
      <c r="AJ5" s="1277" t="s">
        <v>100</v>
      </c>
      <c r="AK5" s="1278"/>
      <c r="AL5" s="1278"/>
      <c r="AM5" s="1278"/>
      <c r="AN5" s="1279"/>
      <c r="AO5" s="1285" t="s">
        <v>102</v>
      </c>
      <c r="AP5" s="1277" t="s">
        <v>103</v>
      </c>
      <c r="AQ5" s="1279"/>
      <c r="AR5" s="1277" t="s">
        <v>104</v>
      </c>
      <c r="AS5" s="1278"/>
      <c r="AT5" s="1278"/>
      <c r="AU5" s="1278"/>
      <c r="AV5" s="1278"/>
      <c r="AW5" s="1284"/>
      <c r="AX5" s="803"/>
      <c r="AY5" s="1270"/>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row>
    <row r="6" spans="1:81" ht="80.25" customHeight="1">
      <c r="A6" s="817"/>
      <c r="B6" s="1287" t="s">
        <v>105</v>
      </c>
      <c r="C6" s="1288"/>
      <c r="D6" s="801"/>
      <c r="E6" s="818" t="s">
        <v>106</v>
      </c>
      <c r="F6" s="801"/>
      <c r="G6" s="815"/>
      <c r="H6" s="819"/>
      <c r="I6" s="1276"/>
      <c r="J6" s="1309"/>
      <c r="K6" s="1280"/>
      <c r="L6" s="1280"/>
      <c r="M6" s="1309"/>
      <c r="N6" s="1286"/>
      <c r="O6" s="1303"/>
      <c r="P6" s="820" t="s">
        <v>33</v>
      </c>
      <c r="Q6" s="821" t="s">
        <v>29</v>
      </c>
      <c r="R6" s="998" t="s">
        <v>107</v>
      </c>
      <c r="S6" s="820" t="s">
        <v>30</v>
      </c>
      <c r="T6" s="1286"/>
      <c r="U6" s="820" t="s">
        <v>723</v>
      </c>
      <c r="V6" s="820" t="s">
        <v>76</v>
      </c>
      <c r="W6" s="998" t="s">
        <v>724</v>
      </c>
      <c r="X6" s="820" t="s">
        <v>77</v>
      </c>
      <c r="Y6" s="820" t="s">
        <v>78</v>
      </c>
      <c r="Z6" s="820" t="s">
        <v>108</v>
      </c>
      <c r="AA6" s="820" t="s">
        <v>109</v>
      </c>
      <c r="AB6" s="820" t="s">
        <v>110</v>
      </c>
      <c r="AC6" s="820" t="s">
        <v>111</v>
      </c>
      <c r="AD6" s="820" t="s">
        <v>79</v>
      </c>
      <c r="AE6" s="820" t="s">
        <v>723</v>
      </c>
      <c r="AF6" s="820" t="s">
        <v>76</v>
      </c>
      <c r="AG6" s="998" t="s">
        <v>724</v>
      </c>
      <c r="AH6" s="820" t="s">
        <v>77</v>
      </c>
      <c r="AI6" s="820" t="s">
        <v>78</v>
      </c>
      <c r="AJ6" s="820" t="s">
        <v>723</v>
      </c>
      <c r="AK6" s="820" t="s">
        <v>76</v>
      </c>
      <c r="AL6" s="998" t="s">
        <v>724</v>
      </c>
      <c r="AM6" s="820" t="s">
        <v>77</v>
      </c>
      <c r="AN6" s="820" t="s">
        <v>78</v>
      </c>
      <c r="AO6" s="1286"/>
      <c r="AP6" s="820" t="s">
        <v>573</v>
      </c>
      <c r="AQ6" s="820" t="s">
        <v>112</v>
      </c>
      <c r="AR6" s="820" t="s">
        <v>113</v>
      </c>
      <c r="AS6" s="820" t="s">
        <v>114</v>
      </c>
      <c r="AT6" s="998" t="s">
        <v>725</v>
      </c>
      <c r="AU6" s="820" t="s">
        <v>115</v>
      </c>
      <c r="AV6" s="820" t="s">
        <v>116</v>
      </c>
      <c r="AW6" s="822" t="s">
        <v>117</v>
      </c>
      <c r="AX6" s="817"/>
      <c r="AY6" s="1271"/>
      <c r="AZ6" s="819"/>
      <c r="BA6" s="817"/>
      <c r="BB6" s="817"/>
      <c r="BC6" s="819"/>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row>
    <row r="7" spans="1:81" ht="14.25" thickBot="1">
      <c r="A7" s="803"/>
      <c r="B7" s="823"/>
      <c r="C7" s="824"/>
      <c r="D7" s="824"/>
      <c r="E7" s="824"/>
      <c r="F7" s="824"/>
      <c r="G7" s="825"/>
      <c r="H7" s="801"/>
      <c r="I7" s="826">
        <v>1</v>
      </c>
      <c r="J7" s="827">
        <v>2</v>
      </c>
      <c r="K7" s="827">
        <v>3</v>
      </c>
      <c r="L7" s="827">
        <v>4</v>
      </c>
      <c r="M7" s="827">
        <v>5</v>
      </c>
      <c r="N7" s="827">
        <v>6</v>
      </c>
      <c r="O7" s="827">
        <v>7</v>
      </c>
      <c r="P7" s="827">
        <v>8</v>
      </c>
      <c r="Q7" s="827">
        <v>9</v>
      </c>
      <c r="R7" s="827">
        <v>10</v>
      </c>
      <c r="S7" s="827">
        <v>11</v>
      </c>
      <c r="T7" s="827">
        <v>12</v>
      </c>
      <c r="U7" s="827">
        <v>13</v>
      </c>
      <c r="V7" s="827">
        <v>14</v>
      </c>
      <c r="W7" s="827">
        <v>15</v>
      </c>
      <c r="X7" s="827">
        <v>16</v>
      </c>
      <c r="Y7" s="827">
        <v>17</v>
      </c>
      <c r="Z7" s="827">
        <v>18</v>
      </c>
      <c r="AA7" s="827">
        <v>19</v>
      </c>
      <c r="AB7" s="827">
        <v>20</v>
      </c>
      <c r="AC7" s="827">
        <v>21</v>
      </c>
      <c r="AD7" s="827">
        <v>22</v>
      </c>
      <c r="AE7" s="827">
        <v>23</v>
      </c>
      <c r="AF7" s="827">
        <v>24</v>
      </c>
      <c r="AG7" s="827">
        <v>25</v>
      </c>
      <c r="AH7" s="827">
        <v>26</v>
      </c>
      <c r="AI7" s="827">
        <v>27</v>
      </c>
      <c r="AJ7" s="827">
        <v>28</v>
      </c>
      <c r="AK7" s="827">
        <v>29</v>
      </c>
      <c r="AL7" s="827">
        <v>30</v>
      </c>
      <c r="AM7" s="827">
        <v>31</v>
      </c>
      <c r="AN7" s="827">
        <v>32</v>
      </c>
      <c r="AO7" s="827">
        <v>33</v>
      </c>
      <c r="AP7" s="827">
        <v>34</v>
      </c>
      <c r="AQ7" s="827">
        <v>35</v>
      </c>
      <c r="AR7" s="827">
        <v>36</v>
      </c>
      <c r="AS7" s="827">
        <v>37</v>
      </c>
      <c r="AT7" s="827">
        <v>38</v>
      </c>
      <c r="AU7" s="827">
        <v>39</v>
      </c>
      <c r="AV7" s="827">
        <v>40</v>
      </c>
      <c r="AW7" s="828">
        <v>41</v>
      </c>
      <c r="AX7" s="803">
        <v>42</v>
      </c>
      <c r="AY7" s="829">
        <v>42</v>
      </c>
      <c r="AZ7" s="830"/>
      <c r="BA7" s="803"/>
      <c r="BB7" s="803"/>
      <c r="BC7" s="801"/>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3"/>
      <c r="CC7" s="803"/>
    </row>
    <row r="8" spans="1:81" ht="8.25" customHeight="1" thickBot="1">
      <c r="A8" s="801"/>
      <c r="B8" s="801"/>
      <c r="C8" s="801"/>
      <c r="D8" s="801"/>
      <c r="E8" s="831"/>
      <c r="F8" s="831"/>
      <c r="G8" s="803"/>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01"/>
      <c r="AX8" s="832"/>
      <c r="AY8" s="832"/>
      <c r="AZ8" s="832"/>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row>
    <row r="9" spans="1:81" ht="21.75" customHeight="1">
      <c r="A9" s="801"/>
      <c r="B9" s="1310" t="s">
        <v>118</v>
      </c>
      <c r="C9" s="1313" t="s">
        <v>119</v>
      </c>
      <c r="D9" s="1313"/>
      <c r="E9" s="1313"/>
      <c r="F9" s="1313"/>
      <c r="G9" s="833">
        <v>1</v>
      </c>
      <c r="H9" s="832"/>
      <c r="I9" s="1018" t="s">
        <v>120</v>
      </c>
      <c r="J9" s="834">
        <f>H30要素所得!D53</f>
        <v>19074340</v>
      </c>
      <c r="K9" s="835">
        <f>H30要素所得!D54</f>
        <v>530880</v>
      </c>
      <c r="L9" s="835">
        <f>H30要素所得!D55</f>
        <v>181709</v>
      </c>
      <c r="M9" s="835">
        <f>H30要素所得!D50-H30要素所得!D51</f>
        <v>0</v>
      </c>
      <c r="N9" s="834">
        <f>'3統合勘定'!J15</f>
        <v>13413887</v>
      </c>
      <c r="O9" s="835">
        <f>'3統合勘定'!J16</f>
        <v>3217749</v>
      </c>
      <c r="P9" s="836" t="s">
        <v>95</v>
      </c>
      <c r="Q9" s="837"/>
      <c r="R9" s="837"/>
      <c r="S9" s="837"/>
      <c r="T9" s="838"/>
      <c r="U9" s="838"/>
      <c r="V9" s="837"/>
      <c r="W9" s="837"/>
      <c r="X9" s="837"/>
      <c r="Y9" s="839"/>
      <c r="Z9" s="837"/>
      <c r="AA9" s="837"/>
      <c r="AB9" s="837"/>
      <c r="AC9" s="837"/>
      <c r="AD9" s="837"/>
      <c r="AE9" s="838"/>
      <c r="AF9" s="837"/>
      <c r="AG9" s="837"/>
      <c r="AH9" s="837"/>
      <c r="AI9" s="837"/>
      <c r="AJ9" s="840"/>
      <c r="AK9" s="841"/>
      <c r="AL9" s="841"/>
      <c r="AM9" s="841"/>
      <c r="AN9" s="842" t="s">
        <v>95</v>
      </c>
      <c r="AO9" s="838"/>
      <c r="AP9" s="834">
        <f>'3統合勘定'!J18</f>
        <v>82496</v>
      </c>
      <c r="AQ9" s="843">
        <f>'3統合勘定'!J17</f>
        <v>5164885</v>
      </c>
      <c r="AR9" s="838"/>
      <c r="AS9" s="837"/>
      <c r="AT9" s="844" t="s">
        <v>95</v>
      </c>
      <c r="AU9" s="837"/>
      <c r="AV9" s="837"/>
      <c r="AW9" s="1017">
        <f>'3統合勘定'!J24</f>
        <v>-119143</v>
      </c>
      <c r="AX9" s="845"/>
      <c r="AY9" s="1008">
        <f>'3統合勘定'!J20+'3統合勘定'!J22+'3統合勘定'!J23</f>
        <v>18242122</v>
      </c>
      <c r="AZ9" s="832"/>
      <c r="BA9" s="846"/>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row>
    <row r="10" spans="1:81" ht="22.5" customHeight="1">
      <c r="A10" s="801"/>
      <c r="B10" s="1311"/>
      <c r="C10" s="1295" t="s">
        <v>121</v>
      </c>
      <c r="D10" s="1300" t="s">
        <v>727</v>
      </c>
      <c r="E10" s="1300"/>
      <c r="F10" s="1300"/>
      <c r="G10" s="847">
        <v>2</v>
      </c>
      <c r="H10" s="832"/>
      <c r="I10" s="848">
        <f>H30要素所得!C53</f>
        <v>39043634</v>
      </c>
      <c r="J10" s="849"/>
      <c r="K10" s="845"/>
      <c r="L10" s="845"/>
      <c r="M10" s="845"/>
      <c r="N10" s="849"/>
      <c r="O10" s="850" t="s">
        <v>1</v>
      </c>
      <c r="P10" s="849"/>
      <c r="Q10" s="845"/>
      <c r="R10" s="845"/>
      <c r="S10" s="845"/>
      <c r="T10" s="849"/>
      <c r="U10" s="849"/>
      <c r="V10" s="845"/>
      <c r="W10" s="845"/>
      <c r="X10" s="845"/>
      <c r="Y10" s="851"/>
      <c r="Z10" s="845"/>
      <c r="AA10" s="845"/>
      <c r="AB10" s="845"/>
      <c r="AC10" s="845"/>
      <c r="AD10" s="845"/>
      <c r="AE10" s="849"/>
      <c r="AF10" s="845"/>
      <c r="AG10" s="845"/>
      <c r="AH10" s="845"/>
      <c r="AI10" s="845"/>
      <c r="AJ10" s="849"/>
      <c r="AK10" s="845"/>
      <c r="AL10" s="845"/>
      <c r="AM10" s="845"/>
      <c r="AN10" s="845"/>
      <c r="AO10" s="849"/>
      <c r="AP10" s="852"/>
      <c r="AQ10" s="853"/>
      <c r="AR10" s="845"/>
      <c r="AS10" s="845"/>
      <c r="AT10" s="845"/>
      <c r="AU10" s="845"/>
      <c r="AV10" s="845"/>
      <c r="AW10" s="854"/>
      <c r="AX10" s="845"/>
      <c r="AY10" s="855"/>
      <c r="AZ10" s="832"/>
      <c r="BA10" s="846"/>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row>
    <row r="11" spans="1:81" ht="22.5" customHeight="1">
      <c r="A11" s="801"/>
      <c r="B11" s="1311"/>
      <c r="C11" s="1296"/>
      <c r="D11" s="1301" t="s">
        <v>80</v>
      </c>
      <c r="E11" s="1301"/>
      <c r="F11" s="1301"/>
      <c r="G11" s="847">
        <v>3</v>
      </c>
      <c r="H11" s="832"/>
      <c r="I11" s="848">
        <f>H30要素所得!C54</f>
        <v>2014025</v>
      </c>
      <c r="J11" s="849"/>
      <c r="K11" s="856" t="s">
        <v>122</v>
      </c>
      <c r="L11" s="845"/>
      <c r="M11" s="845"/>
      <c r="N11" s="849"/>
      <c r="O11" s="845"/>
      <c r="P11" s="849"/>
      <c r="Q11" s="845"/>
      <c r="R11" s="845"/>
      <c r="S11" s="845"/>
      <c r="T11" s="849"/>
      <c r="U11" s="849"/>
      <c r="V11" s="845"/>
      <c r="W11" s="845"/>
      <c r="X11" s="845"/>
      <c r="Y11" s="851"/>
      <c r="Z11" s="845"/>
      <c r="AA11" s="845"/>
      <c r="AB11" s="845"/>
      <c r="AC11" s="845"/>
      <c r="AD11" s="845"/>
      <c r="AE11" s="849"/>
      <c r="AF11" s="845"/>
      <c r="AG11" s="845"/>
      <c r="AH11" s="845"/>
      <c r="AI11" s="845"/>
      <c r="AJ11" s="849"/>
      <c r="AK11" s="845"/>
      <c r="AL11" s="845"/>
      <c r="AM11" s="845"/>
      <c r="AN11" s="845"/>
      <c r="AO11" s="849"/>
      <c r="AP11" s="849"/>
      <c r="AQ11" s="857" t="s">
        <v>123</v>
      </c>
      <c r="AR11" s="845"/>
      <c r="AS11" s="845"/>
      <c r="AT11" s="845"/>
      <c r="AU11" s="845"/>
      <c r="AV11" s="845"/>
      <c r="AW11" s="854"/>
      <c r="AX11" s="845"/>
      <c r="AY11" s="855"/>
      <c r="AZ11" s="832"/>
      <c r="BA11" s="846"/>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row>
    <row r="12" spans="1:81" ht="22.5" customHeight="1">
      <c r="A12" s="801"/>
      <c r="B12" s="1311"/>
      <c r="C12" s="1296"/>
      <c r="D12" s="1301" t="s">
        <v>124</v>
      </c>
      <c r="E12" s="1301"/>
      <c r="F12" s="1301"/>
      <c r="G12" s="847">
        <v>4</v>
      </c>
      <c r="H12" s="832"/>
      <c r="I12" s="848">
        <f>H30要素所得!C55</f>
        <v>733985</v>
      </c>
      <c r="J12" s="849"/>
      <c r="K12" s="845"/>
      <c r="L12" s="845"/>
      <c r="M12" s="845"/>
      <c r="N12" s="849"/>
      <c r="O12" s="845"/>
      <c r="P12" s="849"/>
      <c r="Q12" s="845"/>
      <c r="R12" s="845"/>
      <c r="S12" s="845"/>
      <c r="T12" s="849"/>
      <c r="U12" s="849"/>
      <c r="V12" s="845"/>
      <c r="W12" s="845"/>
      <c r="X12" s="845"/>
      <c r="Y12" s="851"/>
      <c r="Z12" s="845"/>
      <c r="AA12" s="845"/>
      <c r="AB12" s="845"/>
      <c r="AC12" s="845"/>
      <c r="AD12" s="845"/>
      <c r="AE12" s="849"/>
      <c r="AF12" s="845"/>
      <c r="AG12" s="845"/>
      <c r="AH12" s="845"/>
      <c r="AI12" s="845"/>
      <c r="AJ12" s="849"/>
      <c r="AK12" s="845"/>
      <c r="AL12" s="845"/>
      <c r="AM12" s="845"/>
      <c r="AN12" s="845"/>
      <c r="AO12" s="849"/>
      <c r="AP12" s="849"/>
      <c r="AQ12" s="851"/>
      <c r="AR12" s="845"/>
      <c r="AS12" s="845"/>
      <c r="AT12" s="845"/>
      <c r="AU12" s="845"/>
      <c r="AV12" s="845"/>
      <c r="AW12" s="854"/>
      <c r="AX12" s="845"/>
      <c r="AY12" s="855"/>
      <c r="AZ12" s="832"/>
      <c r="BA12" s="846"/>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row>
    <row r="13" spans="1:81" ht="22.5" customHeight="1">
      <c r="A13" s="801"/>
      <c r="B13" s="1311"/>
      <c r="C13" s="1297"/>
      <c r="D13" s="1301" t="s">
        <v>125</v>
      </c>
      <c r="E13" s="1301"/>
      <c r="F13" s="1301"/>
      <c r="G13" s="847">
        <v>5</v>
      </c>
      <c r="H13" s="832"/>
      <c r="I13" s="848">
        <f>H30要素所得!C50-H30要素所得!C51</f>
        <v>196086</v>
      </c>
      <c r="J13" s="849"/>
      <c r="K13" s="845"/>
      <c r="L13" s="845"/>
      <c r="M13" s="845"/>
      <c r="N13" s="849"/>
      <c r="O13" s="845"/>
      <c r="P13" s="849"/>
      <c r="Q13" s="845"/>
      <c r="R13" s="845"/>
      <c r="S13" s="845"/>
      <c r="T13" s="849"/>
      <c r="U13" s="849"/>
      <c r="V13" s="845"/>
      <c r="W13" s="845"/>
      <c r="X13" s="845"/>
      <c r="Y13" s="851"/>
      <c r="Z13" s="845"/>
      <c r="AA13" s="845"/>
      <c r="AB13" s="845"/>
      <c r="AC13" s="845"/>
      <c r="AD13" s="845"/>
      <c r="AE13" s="849"/>
      <c r="AF13" s="845"/>
      <c r="AG13" s="845"/>
      <c r="AH13" s="845"/>
      <c r="AI13" s="845"/>
      <c r="AJ13" s="849"/>
      <c r="AK13" s="845"/>
      <c r="AL13" s="845"/>
      <c r="AM13" s="845"/>
      <c r="AN13" s="845"/>
      <c r="AO13" s="849"/>
      <c r="AP13" s="849"/>
      <c r="AQ13" s="851"/>
      <c r="AR13" s="845"/>
      <c r="AS13" s="845"/>
      <c r="AT13" s="845"/>
      <c r="AU13" s="845"/>
      <c r="AV13" s="845"/>
      <c r="AW13" s="854"/>
      <c r="AX13" s="845"/>
      <c r="AY13" s="858"/>
      <c r="AZ13" s="832"/>
      <c r="BA13" s="846"/>
      <c r="BB13" s="801"/>
      <c r="BC13" s="801"/>
      <c r="BD13" s="801"/>
      <c r="BE13" s="801"/>
      <c r="BF13" s="801"/>
      <c r="BG13" s="801"/>
      <c r="BH13" s="801"/>
      <c r="BI13" s="801"/>
      <c r="BJ13" s="801"/>
      <c r="BK13" s="801"/>
      <c r="BL13" s="801"/>
      <c r="BM13" s="801"/>
      <c r="BN13" s="801"/>
      <c r="BO13" s="801"/>
      <c r="BP13" s="801"/>
      <c r="BQ13" s="801"/>
      <c r="BR13" s="801"/>
      <c r="BS13" s="801"/>
      <c r="BT13" s="801"/>
      <c r="BU13" s="801"/>
      <c r="BV13" s="801"/>
      <c r="BW13" s="801"/>
      <c r="BX13" s="801"/>
      <c r="BY13" s="801"/>
      <c r="BZ13" s="801"/>
      <c r="CA13" s="801"/>
      <c r="CB13" s="801"/>
      <c r="CC13" s="801"/>
    </row>
    <row r="14" spans="1:81" ht="22.5" customHeight="1">
      <c r="A14" s="801"/>
      <c r="B14" s="1311"/>
      <c r="C14" s="1280" t="s">
        <v>126</v>
      </c>
      <c r="D14" s="1289" t="s">
        <v>127</v>
      </c>
      <c r="E14" s="1290"/>
      <c r="F14" s="1291"/>
      <c r="G14" s="847">
        <v>6</v>
      </c>
      <c r="H14" s="832"/>
      <c r="I14" s="859" t="s">
        <v>105</v>
      </c>
      <c r="J14" s="852"/>
      <c r="K14" s="860"/>
      <c r="L14" s="860"/>
      <c r="M14" s="860"/>
      <c r="N14" s="852"/>
      <c r="O14" s="861" t="s">
        <v>1</v>
      </c>
      <c r="P14" s="852"/>
      <c r="Q14" s="860"/>
      <c r="R14" s="860"/>
      <c r="S14" s="860"/>
      <c r="T14" s="852"/>
      <c r="U14" s="852"/>
      <c r="V14" s="860"/>
      <c r="W14" s="860"/>
      <c r="X14" s="860"/>
      <c r="Y14" s="853"/>
      <c r="Z14" s="860"/>
      <c r="AA14" s="860"/>
      <c r="AB14" s="860"/>
      <c r="AC14" s="860"/>
      <c r="AD14" s="860"/>
      <c r="AE14" s="852"/>
      <c r="AF14" s="860"/>
      <c r="AG14" s="861" t="s">
        <v>128</v>
      </c>
      <c r="AH14" s="860"/>
      <c r="AI14" s="860"/>
      <c r="AJ14" s="862"/>
      <c r="AK14" s="863"/>
      <c r="AL14" s="863"/>
      <c r="AM14" s="863">
        <f>'4所得支出勘定'!J120</f>
        <v>390440</v>
      </c>
      <c r="AN14" s="863">
        <f>'4所得支出勘定'!J152</f>
        <v>13023447</v>
      </c>
      <c r="AO14" s="852"/>
      <c r="AP14" s="852"/>
      <c r="AQ14" s="853"/>
      <c r="AR14" s="860"/>
      <c r="AS14" s="860"/>
      <c r="AT14" s="860"/>
      <c r="AU14" s="860"/>
      <c r="AV14" s="860"/>
      <c r="AW14" s="864"/>
      <c r="AX14" s="845"/>
      <c r="AY14" s="865"/>
      <c r="AZ14" s="832"/>
      <c r="BA14" s="846"/>
      <c r="BB14" s="801"/>
      <c r="BC14" s="801"/>
      <c r="BD14" s="801"/>
      <c r="BE14" s="801"/>
      <c r="BF14" s="801"/>
      <c r="BG14" s="801"/>
      <c r="BH14" s="801"/>
      <c r="BI14" s="801"/>
      <c r="BJ14" s="801"/>
      <c r="BK14" s="801"/>
      <c r="BL14" s="801"/>
      <c r="BM14" s="801"/>
      <c r="BN14" s="801"/>
      <c r="BO14" s="801"/>
      <c r="BP14" s="801"/>
      <c r="BQ14" s="801"/>
      <c r="BR14" s="801"/>
      <c r="BS14" s="801"/>
      <c r="BT14" s="801"/>
      <c r="BU14" s="801"/>
      <c r="BV14" s="801"/>
      <c r="BW14" s="801"/>
      <c r="BX14" s="801"/>
      <c r="BY14" s="801"/>
      <c r="BZ14" s="801"/>
      <c r="CA14" s="801"/>
      <c r="CB14" s="801"/>
      <c r="CC14" s="801"/>
    </row>
    <row r="15" spans="1:81" ht="22.5" customHeight="1">
      <c r="A15" s="801"/>
      <c r="B15" s="1311"/>
      <c r="C15" s="1280"/>
      <c r="D15" s="1292" t="s">
        <v>728</v>
      </c>
      <c r="E15" s="1293"/>
      <c r="F15" s="1294"/>
      <c r="G15" s="847">
        <v>7</v>
      </c>
      <c r="H15" s="832"/>
      <c r="I15" s="866"/>
      <c r="J15" s="867"/>
      <c r="K15" s="868"/>
      <c r="L15" s="868"/>
      <c r="M15" s="869"/>
      <c r="N15" s="870"/>
      <c r="O15" s="871"/>
      <c r="P15" s="867"/>
      <c r="Q15" s="868"/>
      <c r="R15" s="868"/>
      <c r="S15" s="868"/>
      <c r="T15" s="867"/>
      <c r="U15" s="867"/>
      <c r="V15" s="868"/>
      <c r="W15" s="868"/>
      <c r="X15" s="868"/>
      <c r="Y15" s="871"/>
      <c r="Z15" s="868"/>
      <c r="AA15" s="868"/>
      <c r="AB15" s="868"/>
      <c r="AC15" s="868"/>
      <c r="AD15" s="868"/>
      <c r="AE15" s="867"/>
      <c r="AF15" s="868"/>
      <c r="AG15" s="868"/>
      <c r="AH15" s="868"/>
      <c r="AI15" s="868"/>
      <c r="AJ15" s="872"/>
      <c r="AK15" s="873"/>
      <c r="AL15" s="874">
        <f>'4所得支出勘定'!J87</f>
        <v>3217749</v>
      </c>
      <c r="AM15" s="873"/>
      <c r="AN15" s="875"/>
      <c r="AO15" s="867"/>
      <c r="AP15" s="867"/>
      <c r="AQ15" s="871"/>
      <c r="AR15" s="867"/>
      <c r="AS15" s="868"/>
      <c r="AT15" s="868"/>
      <c r="AU15" s="868"/>
      <c r="AV15" s="868"/>
      <c r="AW15" s="876"/>
      <c r="AX15" s="845"/>
      <c r="AY15" s="858"/>
      <c r="AZ15" s="832"/>
      <c r="BA15" s="846"/>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row>
    <row r="16" spans="1:81" ht="22.5" customHeight="1">
      <c r="A16" s="801"/>
      <c r="B16" s="1311"/>
      <c r="C16" s="1295" t="s">
        <v>129</v>
      </c>
      <c r="D16" s="1295" t="s">
        <v>99</v>
      </c>
      <c r="E16" s="1289" t="s">
        <v>356</v>
      </c>
      <c r="F16" s="1291"/>
      <c r="G16" s="847">
        <v>8</v>
      </c>
      <c r="H16" s="832"/>
      <c r="I16" s="877"/>
      <c r="J16" s="878">
        <f>H30要素所得!J53</f>
        <v>8836118</v>
      </c>
      <c r="K16" s="879">
        <f>H30要素所得!J54</f>
        <v>1091714</v>
      </c>
      <c r="L16" s="879">
        <f>H30要素所得!J55</f>
        <v>427480</v>
      </c>
      <c r="M16" s="879">
        <f>H30要素所得!J50-H30要素所得!J51</f>
        <v>0</v>
      </c>
      <c r="N16" s="880"/>
      <c r="O16" s="881"/>
      <c r="P16" s="849"/>
      <c r="Q16" s="845"/>
      <c r="R16" s="845"/>
      <c r="S16" s="845"/>
      <c r="T16" s="849"/>
      <c r="U16" s="849"/>
      <c r="V16" s="845"/>
      <c r="W16" s="845"/>
      <c r="X16" s="845"/>
      <c r="Y16" s="851"/>
      <c r="Z16" s="845"/>
      <c r="AA16" s="845"/>
      <c r="AB16" s="845"/>
      <c r="AC16" s="845"/>
      <c r="AD16" s="845"/>
      <c r="AE16" s="849"/>
      <c r="AF16" s="845"/>
      <c r="AG16" s="845"/>
      <c r="AH16" s="845"/>
      <c r="AI16" s="845"/>
      <c r="AJ16" s="849"/>
      <c r="AK16" s="845"/>
      <c r="AL16" s="845"/>
      <c r="AM16" s="845"/>
      <c r="AN16" s="845"/>
      <c r="AO16" s="849"/>
      <c r="AP16" s="852"/>
      <c r="AQ16" s="853"/>
      <c r="AR16" s="882"/>
      <c r="AS16" s="882"/>
      <c r="AT16" s="882"/>
      <c r="AU16" s="882"/>
      <c r="AV16" s="882"/>
      <c r="AW16" s="883"/>
      <c r="AX16" s="845"/>
      <c r="AY16" s="884">
        <f>SUM(P21:P25)-SUM(J16:M16)</f>
        <v>1107812</v>
      </c>
      <c r="AZ16" s="832"/>
      <c r="BA16" s="846"/>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row>
    <row r="17" spans="1:81" ht="22.5" customHeight="1">
      <c r="A17" s="801"/>
      <c r="B17" s="1311"/>
      <c r="C17" s="1296"/>
      <c r="D17" s="1296"/>
      <c r="E17" s="1289" t="s">
        <v>29</v>
      </c>
      <c r="F17" s="1291"/>
      <c r="G17" s="847">
        <v>9</v>
      </c>
      <c r="H17" s="832"/>
      <c r="I17" s="877"/>
      <c r="J17" s="878">
        <f>H30要素所得!F53</f>
        <v>4763332</v>
      </c>
      <c r="K17" s="882">
        <f>H30要素所得!F54</f>
        <v>390015</v>
      </c>
      <c r="L17" s="879">
        <f>H30要素所得!F55</f>
        <v>108836</v>
      </c>
      <c r="M17" s="879">
        <f>H30要素所得!F50-H30要素所得!F51</f>
        <v>0</v>
      </c>
      <c r="N17" s="880"/>
      <c r="O17" s="881"/>
      <c r="P17" s="849"/>
      <c r="Q17" s="845"/>
      <c r="R17" s="845"/>
      <c r="S17" s="845"/>
      <c r="T17" s="849"/>
      <c r="U17" s="849"/>
      <c r="V17" s="845"/>
      <c r="W17" s="845"/>
      <c r="X17" s="845"/>
      <c r="Y17" s="851"/>
      <c r="Z17" s="845"/>
      <c r="AA17" s="845"/>
      <c r="AB17" s="845"/>
      <c r="AC17" s="845"/>
      <c r="AD17" s="845"/>
      <c r="AE17" s="849"/>
      <c r="AF17" s="845"/>
      <c r="AG17" s="845"/>
      <c r="AH17" s="845"/>
      <c r="AI17" s="845"/>
      <c r="AJ17" s="849"/>
      <c r="AK17" s="845"/>
      <c r="AL17" s="850" t="s">
        <v>1</v>
      </c>
      <c r="AM17" s="845"/>
      <c r="AN17" s="845"/>
      <c r="AO17" s="849"/>
      <c r="AP17" s="885" t="s">
        <v>2</v>
      </c>
      <c r="AQ17" s="851"/>
      <c r="AR17" s="882">
        <f>'5資本調達勘定'!J8*-1</f>
        <v>-2588955</v>
      </c>
      <c r="AS17" s="882">
        <f>'5資本調達勘定'!J23*-1</f>
        <v>-73322</v>
      </c>
      <c r="AT17" s="882">
        <f>'5資本調達勘定'!J36*-1</f>
        <v>-390015</v>
      </c>
      <c r="AU17" s="882">
        <f>'5資本調達勘定'!J66*-1</f>
        <v>-108836</v>
      </c>
      <c r="AV17" s="882">
        <f>'5資本調達勘定'!J51*-1</f>
        <v>-2101055</v>
      </c>
      <c r="AW17" s="883"/>
      <c r="AX17" s="845"/>
      <c r="AY17" s="884"/>
      <c r="AZ17" s="832"/>
      <c r="BA17" s="846"/>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row>
    <row r="18" spans="1:81" ht="22.5" customHeight="1">
      <c r="A18" s="801"/>
      <c r="B18" s="1311"/>
      <c r="C18" s="1296"/>
      <c r="D18" s="1296"/>
      <c r="E18" s="1301" t="s">
        <v>130</v>
      </c>
      <c r="F18" s="1301"/>
      <c r="G18" s="847">
        <v>10</v>
      </c>
      <c r="H18" s="832"/>
      <c r="I18" s="877"/>
      <c r="J18" s="878">
        <f>H30要素所得!H53</f>
        <v>1504552</v>
      </c>
      <c r="K18" s="882">
        <f>H30要素所得!H54</f>
        <v>1416</v>
      </c>
      <c r="L18" s="882">
        <f>H30要素所得!H55</f>
        <v>15960</v>
      </c>
      <c r="M18" s="882">
        <f>H30要素所得!H50-H30要素所得!H51</f>
        <v>196086</v>
      </c>
      <c r="N18" s="886" t="s">
        <v>131</v>
      </c>
      <c r="O18" s="887"/>
      <c r="P18" s="849"/>
      <c r="Q18" s="845"/>
      <c r="R18" s="888" t="s">
        <v>131</v>
      </c>
      <c r="S18" s="845"/>
      <c r="T18" s="849"/>
      <c r="U18" s="849"/>
      <c r="V18" s="845"/>
      <c r="W18" s="845"/>
      <c r="X18" s="845"/>
      <c r="Y18" s="851"/>
      <c r="Z18" s="845"/>
      <c r="AA18" s="845"/>
      <c r="AB18" s="845"/>
      <c r="AC18" s="845"/>
      <c r="AD18" s="845"/>
      <c r="AE18" s="849"/>
      <c r="AF18" s="845"/>
      <c r="AG18" s="845"/>
      <c r="AH18" s="845"/>
      <c r="AI18" s="845"/>
      <c r="AJ18" s="849"/>
      <c r="AK18" s="845"/>
      <c r="AL18" s="845"/>
      <c r="AM18" s="845"/>
      <c r="AN18" s="845"/>
      <c r="AO18" s="849"/>
      <c r="AP18" s="849"/>
      <c r="AQ18" s="851"/>
      <c r="AR18" s="882"/>
      <c r="AS18" s="882"/>
      <c r="AT18" s="882"/>
      <c r="AU18" s="882"/>
      <c r="AV18" s="882"/>
      <c r="AW18" s="883"/>
      <c r="AX18" s="845"/>
      <c r="AY18" s="884"/>
      <c r="AZ18" s="832"/>
      <c r="BA18" s="846"/>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row>
    <row r="19" spans="1:81" ht="22.5" customHeight="1">
      <c r="A19" s="801"/>
      <c r="B19" s="1311"/>
      <c r="C19" s="1297"/>
      <c r="D19" s="1297"/>
      <c r="E19" s="1289" t="s">
        <v>30</v>
      </c>
      <c r="F19" s="1291"/>
      <c r="G19" s="847">
        <v>11</v>
      </c>
      <c r="H19" s="832"/>
      <c r="I19" s="889"/>
      <c r="J19" s="872">
        <f>H30要素所得!K53</f>
        <v>4865293</v>
      </c>
      <c r="K19" s="873">
        <f>H30要素所得!K54</f>
        <v>0</v>
      </c>
      <c r="L19" s="873">
        <f>H30要素所得!K55</f>
        <v>0</v>
      </c>
      <c r="M19" s="873">
        <f>H30要素所得!K50-H30要素所得!K51</f>
        <v>0</v>
      </c>
      <c r="N19" s="870"/>
      <c r="O19" s="890"/>
      <c r="P19" s="867"/>
      <c r="Q19" s="868"/>
      <c r="R19" s="868"/>
      <c r="S19" s="868"/>
      <c r="T19" s="867"/>
      <c r="U19" s="867"/>
      <c r="V19" s="868"/>
      <c r="W19" s="868"/>
      <c r="X19" s="868"/>
      <c r="Y19" s="871"/>
      <c r="Z19" s="868"/>
      <c r="AA19" s="868"/>
      <c r="AB19" s="868"/>
      <c r="AC19" s="868"/>
      <c r="AD19" s="868"/>
      <c r="AE19" s="867"/>
      <c r="AF19" s="868"/>
      <c r="AG19" s="868"/>
      <c r="AH19" s="868"/>
      <c r="AI19" s="868"/>
      <c r="AJ19" s="867"/>
      <c r="AK19" s="868"/>
      <c r="AL19" s="868"/>
      <c r="AM19" s="868"/>
      <c r="AN19" s="868"/>
      <c r="AO19" s="867"/>
      <c r="AP19" s="867"/>
      <c r="AQ19" s="871"/>
      <c r="AR19" s="873"/>
      <c r="AS19" s="873"/>
      <c r="AT19" s="873"/>
      <c r="AU19" s="873"/>
      <c r="AV19" s="873"/>
      <c r="AW19" s="891"/>
      <c r="AX19" s="845"/>
      <c r="AY19" s="892"/>
      <c r="AZ19" s="832"/>
      <c r="BA19" s="846"/>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row>
    <row r="20" spans="1:81" ht="22.5" customHeight="1">
      <c r="A20" s="801"/>
      <c r="B20" s="1311"/>
      <c r="C20" s="1295" t="s">
        <v>93</v>
      </c>
      <c r="D20" s="1289" t="s">
        <v>74</v>
      </c>
      <c r="E20" s="1290"/>
      <c r="F20" s="1291"/>
      <c r="G20" s="847">
        <v>12</v>
      </c>
      <c r="H20" s="832"/>
      <c r="I20" s="877"/>
      <c r="J20" s="849"/>
      <c r="K20" s="845"/>
      <c r="L20" s="845"/>
      <c r="M20" s="893"/>
      <c r="N20" s="894"/>
      <c r="O20" s="893"/>
      <c r="P20" s="849"/>
      <c r="Q20" s="845"/>
      <c r="R20" s="845"/>
      <c r="S20" s="845"/>
      <c r="T20" s="895" t="s">
        <v>132</v>
      </c>
      <c r="U20" s="896">
        <f>'4所得支出勘定'!J7</f>
        <v>1916659</v>
      </c>
      <c r="V20" s="897">
        <f>'4所得支出勘定'!J35</f>
        <v>1410580</v>
      </c>
      <c r="W20" s="897">
        <f>'4所得支出勘定'!J78</f>
        <v>59842</v>
      </c>
      <c r="X20" s="897">
        <f>'4所得支出勘定'!J113</f>
        <v>1927</v>
      </c>
      <c r="Y20" s="898">
        <f>'4所得支出勘定'!J139</f>
        <v>60542</v>
      </c>
      <c r="Z20" s="850" t="s">
        <v>133</v>
      </c>
      <c r="AA20" s="845"/>
      <c r="AB20" s="845"/>
      <c r="AC20" s="845"/>
      <c r="AD20" s="845"/>
      <c r="AE20" s="899"/>
      <c r="AF20" s="900"/>
      <c r="AG20" s="900"/>
      <c r="AH20" s="900"/>
      <c r="AI20" s="901"/>
      <c r="AJ20" s="849"/>
      <c r="AK20" s="845"/>
      <c r="AL20" s="845"/>
      <c r="AM20" s="845"/>
      <c r="AN20" s="845"/>
      <c r="AO20" s="849"/>
      <c r="AP20" s="849"/>
      <c r="AQ20" s="851"/>
      <c r="AR20" s="845"/>
      <c r="AS20" s="845"/>
      <c r="AT20" s="850" t="s">
        <v>132</v>
      </c>
      <c r="AU20" s="845"/>
      <c r="AV20" s="845"/>
      <c r="AW20" s="854"/>
      <c r="AX20" s="845"/>
      <c r="AY20" s="902">
        <f>'3統合勘定'!J43</f>
        <v>460861</v>
      </c>
      <c r="AZ20" s="832"/>
      <c r="BA20" s="846"/>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row>
    <row r="21" spans="1:81" ht="22.5" customHeight="1">
      <c r="A21" s="801"/>
      <c r="B21" s="1311"/>
      <c r="C21" s="1296"/>
      <c r="D21" s="1295" t="s">
        <v>100</v>
      </c>
      <c r="E21" s="1298" t="s">
        <v>81</v>
      </c>
      <c r="F21" s="1299"/>
      <c r="G21" s="847">
        <v>13</v>
      </c>
      <c r="H21" s="832"/>
      <c r="I21" s="903"/>
      <c r="J21" s="852"/>
      <c r="K21" s="860"/>
      <c r="L21" s="860"/>
      <c r="M21" s="904"/>
      <c r="N21" s="905"/>
      <c r="O21" s="904"/>
      <c r="P21" s="862"/>
      <c r="Q21" s="863"/>
      <c r="R21" s="863"/>
      <c r="S21" s="906">
        <f>'4所得支出勘定'!J17</f>
        <v>2975012</v>
      </c>
      <c r="T21" s="907">
        <f>'4所得支出勘定'!J18</f>
        <v>1388778</v>
      </c>
      <c r="U21" s="852"/>
      <c r="V21" s="860"/>
      <c r="W21" s="860"/>
      <c r="X21" s="860"/>
      <c r="Y21" s="853"/>
      <c r="Z21" s="860"/>
      <c r="AA21" s="860"/>
      <c r="AB21" s="860"/>
      <c r="AC21" s="860"/>
      <c r="AD21" s="860"/>
      <c r="AE21" s="908"/>
      <c r="AF21" s="909"/>
      <c r="AG21" s="909"/>
      <c r="AH21" s="909"/>
      <c r="AI21" s="909"/>
      <c r="AJ21" s="852"/>
      <c r="AK21" s="860"/>
      <c r="AL21" s="860"/>
      <c r="AM21" s="860"/>
      <c r="AN21" s="860"/>
      <c r="AO21" s="852"/>
      <c r="AP21" s="852"/>
      <c r="AQ21" s="853"/>
      <c r="AR21" s="860"/>
      <c r="AS21" s="860"/>
      <c r="AT21" s="860"/>
      <c r="AU21" s="860"/>
      <c r="AV21" s="860"/>
      <c r="AW21" s="864"/>
      <c r="AX21" s="845"/>
      <c r="AY21" s="910"/>
      <c r="AZ21" s="832"/>
      <c r="BA21" s="846"/>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row>
    <row r="22" spans="1:81" ht="22.5" customHeight="1">
      <c r="A22" s="801"/>
      <c r="B22" s="1311"/>
      <c r="C22" s="1296"/>
      <c r="D22" s="1296"/>
      <c r="E22" s="1289" t="s">
        <v>82</v>
      </c>
      <c r="F22" s="1291"/>
      <c r="G22" s="847">
        <v>14</v>
      </c>
      <c r="H22" s="832"/>
      <c r="I22" s="877"/>
      <c r="J22" s="849"/>
      <c r="K22" s="845"/>
      <c r="L22" s="845"/>
      <c r="M22" s="893"/>
      <c r="N22" s="894"/>
      <c r="O22" s="893"/>
      <c r="P22" s="878"/>
      <c r="Q22" s="882"/>
      <c r="R22" s="882"/>
      <c r="S22" s="911">
        <f>'4所得支出勘定'!J53</f>
        <v>285806</v>
      </c>
      <c r="T22" s="912">
        <f>'4所得支出勘定'!J54</f>
        <v>1381074</v>
      </c>
      <c r="U22" s="849"/>
      <c r="V22" s="913"/>
      <c r="W22" s="845"/>
      <c r="X22" s="845"/>
      <c r="Y22" s="851"/>
      <c r="Z22" s="845"/>
      <c r="AA22" s="845"/>
      <c r="AB22" s="845"/>
      <c r="AC22" s="845"/>
      <c r="AD22" s="845"/>
      <c r="AE22" s="880"/>
      <c r="AF22" s="914"/>
      <c r="AG22" s="914"/>
      <c r="AH22" s="914"/>
      <c r="AI22" s="914"/>
      <c r="AJ22" s="849"/>
      <c r="AK22" s="845"/>
      <c r="AL22" s="845"/>
      <c r="AM22" s="845"/>
      <c r="AN22" s="845"/>
      <c r="AO22" s="849"/>
      <c r="AP22" s="849"/>
      <c r="AQ22" s="851"/>
      <c r="AR22" s="845"/>
      <c r="AS22" s="845"/>
      <c r="AT22" s="845"/>
      <c r="AU22" s="845"/>
      <c r="AV22" s="845"/>
      <c r="AW22" s="854"/>
      <c r="AX22" s="845"/>
      <c r="AY22" s="910"/>
      <c r="AZ22" s="832"/>
      <c r="BA22" s="846"/>
      <c r="BB22" s="801"/>
      <c r="BC22" s="801"/>
      <c r="BD22" s="801"/>
      <c r="BE22" s="801"/>
      <c r="BF22" s="801"/>
      <c r="BG22" s="801"/>
      <c r="BH22" s="801"/>
      <c r="BI22" s="801"/>
      <c r="BJ22" s="801"/>
      <c r="BK22" s="801"/>
      <c r="BL22" s="801"/>
      <c r="BM22" s="801"/>
      <c r="BN22" s="801"/>
      <c r="BO22" s="801"/>
      <c r="BP22" s="801"/>
      <c r="BQ22" s="801"/>
      <c r="BR22" s="801"/>
      <c r="BS22" s="801"/>
      <c r="BT22" s="801"/>
      <c r="BU22" s="801"/>
      <c r="BV22" s="801"/>
      <c r="BW22" s="801"/>
      <c r="BX22" s="801"/>
      <c r="BY22" s="801"/>
      <c r="BZ22" s="801"/>
      <c r="CA22" s="801"/>
      <c r="CB22" s="801"/>
      <c r="CC22" s="801"/>
    </row>
    <row r="23" spans="1:81" ht="22.5" customHeight="1">
      <c r="A23" s="801"/>
      <c r="B23" s="1311"/>
      <c r="C23" s="1296"/>
      <c r="D23" s="1296"/>
      <c r="E23" s="1305" t="s">
        <v>722</v>
      </c>
      <c r="F23" s="1306"/>
      <c r="G23" s="847">
        <v>15</v>
      </c>
      <c r="H23" s="832"/>
      <c r="I23" s="877"/>
      <c r="J23" s="849"/>
      <c r="K23" s="845"/>
      <c r="L23" s="845"/>
      <c r="M23" s="893"/>
      <c r="N23" s="894"/>
      <c r="O23" s="893"/>
      <c r="P23" s="878"/>
      <c r="Q23" s="882"/>
      <c r="R23" s="882">
        <f>'4所得支出勘定'!J90-'4所得支出勘定'!J91</f>
        <v>700000</v>
      </c>
      <c r="S23" s="911"/>
      <c r="T23" s="912">
        <f>'4所得支出勘定'!J92</f>
        <v>116273</v>
      </c>
      <c r="U23" s="849"/>
      <c r="V23" s="845"/>
      <c r="W23" s="845"/>
      <c r="X23" s="845"/>
      <c r="Y23" s="851"/>
      <c r="Z23" s="845"/>
      <c r="AA23" s="845"/>
      <c r="AB23" s="845"/>
      <c r="AC23" s="845"/>
      <c r="AD23" s="845"/>
      <c r="AE23" s="880"/>
      <c r="AF23" s="914"/>
      <c r="AG23" s="914"/>
      <c r="AH23" s="914"/>
      <c r="AI23" s="914"/>
      <c r="AJ23" s="849"/>
      <c r="AK23" s="845"/>
      <c r="AL23" s="845"/>
      <c r="AM23" s="845"/>
      <c r="AN23" s="845"/>
      <c r="AO23" s="849"/>
      <c r="AP23" s="849"/>
      <c r="AQ23" s="851"/>
      <c r="AR23" s="845"/>
      <c r="AS23" s="845"/>
      <c r="AT23" s="845"/>
      <c r="AU23" s="845"/>
      <c r="AV23" s="845"/>
      <c r="AW23" s="854"/>
      <c r="AX23" s="845"/>
      <c r="AY23" s="910"/>
      <c r="AZ23" s="832"/>
      <c r="BA23" s="846"/>
      <c r="BB23" s="801"/>
      <c r="BC23" s="801"/>
      <c r="BD23" s="801"/>
      <c r="BE23" s="801"/>
      <c r="BF23" s="801"/>
      <c r="BG23" s="801"/>
      <c r="BH23" s="801"/>
      <c r="BI23" s="801"/>
      <c r="BJ23" s="801"/>
      <c r="BK23" s="801"/>
      <c r="BL23" s="801"/>
      <c r="BM23" s="801"/>
      <c r="BN23" s="801"/>
      <c r="BO23" s="801"/>
      <c r="BP23" s="801"/>
      <c r="BQ23" s="801"/>
      <c r="BR23" s="801"/>
      <c r="BS23" s="801"/>
      <c r="BT23" s="801"/>
      <c r="BU23" s="801"/>
      <c r="BV23" s="801"/>
      <c r="BW23" s="801"/>
      <c r="BX23" s="801"/>
      <c r="BY23" s="801"/>
      <c r="BZ23" s="801"/>
      <c r="CA23" s="801"/>
      <c r="CB23" s="801"/>
      <c r="CC23" s="801"/>
    </row>
    <row r="24" spans="1:81" ht="22.5" customHeight="1">
      <c r="A24" s="801"/>
      <c r="B24" s="1311"/>
      <c r="C24" s="1296"/>
      <c r="D24" s="1296"/>
      <c r="E24" s="1289" t="s">
        <v>84</v>
      </c>
      <c r="F24" s="1291"/>
      <c r="G24" s="847">
        <v>16</v>
      </c>
      <c r="H24" s="832"/>
      <c r="I24" s="877"/>
      <c r="J24" s="849"/>
      <c r="K24" s="845"/>
      <c r="L24" s="845"/>
      <c r="M24" s="893"/>
      <c r="N24" s="894"/>
      <c r="O24" s="893"/>
      <c r="P24" s="878"/>
      <c r="Q24" s="882"/>
      <c r="R24" s="882"/>
      <c r="S24" s="911"/>
      <c r="T24" s="912">
        <f>'4所得支出勘定'!J123</f>
        <v>16563</v>
      </c>
      <c r="U24" s="849"/>
      <c r="V24" s="915" t="s">
        <v>132</v>
      </c>
      <c r="W24" s="845"/>
      <c r="X24" s="845"/>
      <c r="Y24" s="851"/>
      <c r="Z24" s="845"/>
      <c r="AA24" s="845"/>
      <c r="AB24" s="845"/>
      <c r="AC24" s="845"/>
      <c r="AD24" s="845"/>
      <c r="AE24" s="880"/>
      <c r="AF24" s="914"/>
      <c r="AG24" s="914"/>
      <c r="AH24" s="914"/>
      <c r="AI24" s="914"/>
      <c r="AJ24" s="849"/>
      <c r="AK24" s="845"/>
      <c r="AL24" s="845"/>
      <c r="AM24" s="845"/>
      <c r="AN24" s="845"/>
      <c r="AO24" s="849"/>
      <c r="AP24" s="849"/>
      <c r="AQ24" s="851"/>
      <c r="AR24" s="845"/>
      <c r="AS24" s="845"/>
      <c r="AT24" s="845"/>
      <c r="AU24" s="845"/>
      <c r="AV24" s="845"/>
      <c r="AW24" s="854"/>
      <c r="AX24" s="845"/>
      <c r="AY24" s="910"/>
      <c r="AZ24" s="832"/>
      <c r="BA24" s="846"/>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row>
    <row r="25" spans="1:81" ht="22.5" customHeight="1">
      <c r="A25" s="801"/>
      <c r="B25" s="1311"/>
      <c r="C25" s="1297"/>
      <c r="D25" s="1297"/>
      <c r="E25" s="1289" t="s">
        <v>134</v>
      </c>
      <c r="F25" s="1291"/>
      <c r="G25" s="847">
        <v>17</v>
      </c>
      <c r="H25" s="832"/>
      <c r="I25" s="889"/>
      <c r="J25" s="867"/>
      <c r="K25" s="868"/>
      <c r="L25" s="868"/>
      <c r="M25" s="916"/>
      <c r="N25" s="917"/>
      <c r="O25" s="916"/>
      <c r="P25" s="872">
        <f>'4所得支出勘定'!J158</f>
        <v>11463124</v>
      </c>
      <c r="Q25" s="873"/>
      <c r="R25" s="873"/>
      <c r="S25" s="875">
        <f>'4所得支出勘定'!J155</f>
        <v>1604475</v>
      </c>
      <c r="T25" s="918">
        <f>'4所得支出勘定'!J163</f>
        <v>1007723</v>
      </c>
      <c r="U25" s="867"/>
      <c r="V25" s="868"/>
      <c r="W25" s="868"/>
      <c r="X25" s="868"/>
      <c r="Y25" s="871"/>
      <c r="Z25" s="868"/>
      <c r="AA25" s="868"/>
      <c r="AB25" s="868"/>
      <c r="AC25" s="868"/>
      <c r="AD25" s="868"/>
      <c r="AE25" s="870"/>
      <c r="AF25" s="869"/>
      <c r="AG25" s="869"/>
      <c r="AH25" s="869"/>
      <c r="AI25" s="869"/>
      <c r="AJ25" s="867"/>
      <c r="AK25" s="868"/>
      <c r="AL25" s="868"/>
      <c r="AM25" s="868"/>
      <c r="AN25" s="868"/>
      <c r="AO25" s="867"/>
      <c r="AP25" s="867"/>
      <c r="AQ25" s="871"/>
      <c r="AR25" s="868"/>
      <c r="AS25" s="868"/>
      <c r="AT25" s="868"/>
      <c r="AU25" s="868"/>
      <c r="AV25" s="868"/>
      <c r="AW25" s="876"/>
      <c r="AX25" s="845"/>
      <c r="AY25" s="919"/>
      <c r="AZ25" s="832"/>
      <c r="BA25" s="846"/>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row>
    <row r="26" spans="1:81" ht="22.5" customHeight="1">
      <c r="A26" s="801"/>
      <c r="B26" s="1311"/>
      <c r="C26" s="1295" t="s">
        <v>135</v>
      </c>
      <c r="D26" s="1295" t="s">
        <v>101</v>
      </c>
      <c r="E26" s="1301" t="s">
        <v>136</v>
      </c>
      <c r="F26" s="1301"/>
      <c r="G26" s="847">
        <v>18</v>
      </c>
      <c r="H26" s="832"/>
      <c r="I26" s="877"/>
      <c r="J26" s="849"/>
      <c r="K26" s="845"/>
      <c r="L26" s="845"/>
      <c r="M26" s="893"/>
      <c r="N26" s="894"/>
      <c r="O26" s="893"/>
      <c r="P26" s="849"/>
      <c r="Q26" s="845"/>
      <c r="R26" s="845"/>
      <c r="S26" s="845"/>
      <c r="T26" s="849"/>
      <c r="U26" s="849"/>
      <c r="V26" s="845"/>
      <c r="W26" s="845"/>
      <c r="X26" s="845"/>
      <c r="Y26" s="851"/>
      <c r="Z26" s="845"/>
      <c r="AA26" s="845"/>
      <c r="AB26" s="845"/>
      <c r="AC26" s="845"/>
      <c r="AD26" s="845"/>
      <c r="AE26" s="878">
        <f>'4所得支出勘定'!J11</f>
        <v>722616</v>
      </c>
      <c r="AF26" s="882">
        <f>'4所得支出勘定'!J43</f>
        <v>83453</v>
      </c>
      <c r="AG26" s="882"/>
      <c r="AH26" s="882"/>
      <c r="AI26" s="882">
        <f>'4所得支出勘定'!J143</f>
        <v>1149394</v>
      </c>
      <c r="AJ26" s="849"/>
      <c r="AK26" s="845"/>
      <c r="AL26" s="845"/>
      <c r="AM26" s="845"/>
      <c r="AN26" s="845"/>
      <c r="AO26" s="849"/>
      <c r="AP26" s="849"/>
      <c r="AQ26" s="851"/>
      <c r="AR26" s="845"/>
      <c r="AS26" s="845"/>
      <c r="AT26" s="845"/>
      <c r="AU26" s="845"/>
      <c r="AV26" s="845"/>
      <c r="AW26" s="854"/>
      <c r="AX26" s="845"/>
      <c r="AY26" s="884">
        <f>SUM(Z31:Z35)-SUM(AE26:AI26)</f>
        <v>-1109410</v>
      </c>
      <c r="AZ26" s="832"/>
      <c r="BA26" s="846"/>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row>
    <row r="27" spans="1:81" ht="22.5" customHeight="1">
      <c r="A27" s="801"/>
      <c r="B27" s="1311"/>
      <c r="C27" s="1296"/>
      <c r="D27" s="1296"/>
      <c r="E27" s="1301" t="s">
        <v>137</v>
      </c>
      <c r="F27" s="1301"/>
      <c r="G27" s="847">
        <v>19</v>
      </c>
      <c r="H27" s="832"/>
      <c r="I27" s="877"/>
      <c r="J27" s="849"/>
      <c r="K27" s="845"/>
      <c r="L27" s="845"/>
      <c r="M27" s="845"/>
      <c r="N27" s="849"/>
      <c r="O27" s="845"/>
      <c r="P27" s="849"/>
      <c r="Q27" s="845"/>
      <c r="R27" s="845"/>
      <c r="S27" s="845"/>
      <c r="T27" s="849"/>
      <c r="U27" s="849"/>
      <c r="V27" s="845"/>
      <c r="W27" s="845"/>
      <c r="X27" s="845"/>
      <c r="Y27" s="851"/>
      <c r="Z27" s="845"/>
      <c r="AA27" s="845"/>
      <c r="AB27" s="845"/>
      <c r="AC27" s="845"/>
      <c r="AD27" s="845"/>
      <c r="AE27" s="878"/>
      <c r="AF27" s="879"/>
      <c r="AG27" s="920"/>
      <c r="AH27" s="882"/>
      <c r="AI27" s="882">
        <f>'4所得支出勘定'!J144</f>
        <v>3039054</v>
      </c>
      <c r="AJ27" s="849"/>
      <c r="AK27" s="845"/>
      <c r="AL27" s="845"/>
      <c r="AM27" s="845"/>
      <c r="AN27" s="845"/>
      <c r="AO27" s="849"/>
      <c r="AP27" s="849"/>
      <c r="AQ27" s="851"/>
      <c r="AR27" s="845"/>
      <c r="AS27" s="845"/>
      <c r="AT27" s="845"/>
      <c r="AU27" s="845"/>
      <c r="AV27" s="845"/>
      <c r="AW27" s="854"/>
      <c r="AX27" s="845"/>
      <c r="AY27" s="884">
        <f>SUM(AA31:AA35)-SUM(AE27:AI27)</f>
        <v>-2075149</v>
      </c>
      <c r="AZ27" s="832"/>
      <c r="BA27" s="846"/>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row>
    <row r="28" spans="1:81" ht="22.5" customHeight="1">
      <c r="A28" s="801"/>
      <c r="B28" s="1311"/>
      <c r="C28" s="1296"/>
      <c r="D28" s="1296"/>
      <c r="E28" s="1301" t="s">
        <v>110</v>
      </c>
      <c r="F28" s="1301"/>
      <c r="G28" s="847">
        <v>20</v>
      </c>
      <c r="H28" s="832"/>
      <c r="I28" s="877"/>
      <c r="J28" s="849"/>
      <c r="K28" s="845"/>
      <c r="L28" s="845"/>
      <c r="M28" s="845"/>
      <c r="N28" s="849"/>
      <c r="O28" s="845"/>
      <c r="P28" s="849"/>
      <c r="Q28" s="845"/>
      <c r="R28" s="845"/>
      <c r="S28" s="845"/>
      <c r="T28" s="849"/>
      <c r="U28" s="849"/>
      <c r="V28" s="921" t="s">
        <v>132</v>
      </c>
      <c r="W28" s="845"/>
      <c r="X28" s="845"/>
      <c r="Y28" s="851"/>
      <c r="Z28" s="845"/>
      <c r="AA28" s="845"/>
      <c r="AB28" s="888" t="s">
        <v>138</v>
      </c>
      <c r="AC28" s="845"/>
      <c r="AD28" s="845"/>
      <c r="AE28" s="878">
        <f>'4所得支出勘定'!J12</f>
        <v>27692</v>
      </c>
      <c r="AF28" s="879">
        <f>'4所得支出勘定'!J44</f>
        <v>359492</v>
      </c>
      <c r="AG28" s="882">
        <f>'4所得支出勘定'!J81</f>
        <v>707655</v>
      </c>
      <c r="AH28" s="882">
        <f>'4所得支出勘定'!J116</f>
        <v>18274</v>
      </c>
      <c r="AI28" s="882"/>
      <c r="AJ28" s="922" t="s">
        <v>138</v>
      </c>
      <c r="AK28" s="845"/>
      <c r="AL28" s="845"/>
      <c r="AM28" s="845"/>
      <c r="AN28" s="845"/>
      <c r="AO28" s="849"/>
      <c r="AP28" s="849"/>
      <c r="AQ28" s="851"/>
      <c r="AR28" s="845"/>
      <c r="AS28" s="845"/>
      <c r="AT28" s="850" t="s">
        <v>138</v>
      </c>
      <c r="AU28" s="845"/>
      <c r="AV28" s="845"/>
      <c r="AW28" s="854"/>
      <c r="AX28" s="845"/>
      <c r="AY28" s="884">
        <f>SUM(AB31:AB35)-SUM(AE28:AI28)</f>
        <v>2470221</v>
      </c>
      <c r="AZ28" s="832"/>
      <c r="BA28" s="846"/>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row>
    <row r="29" spans="1:81" ht="22.5" customHeight="1">
      <c r="A29" s="801"/>
      <c r="B29" s="1311"/>
      <c r="C29" s="1296"/>
      <c r="D29" s="1296"/>
      <c r="E29" s="1301" t="s">
        <v>139</v>
      </c>
      <c r="F29" s="1301"/>
      <c r="G29" s="847">
        <v>21</v>
      </c>
      <c r="H29" s="832"/>
      <c r="I29" s="877"/>
      <c r="J29" s="849"/>
      <c r="K29" s="845"/>
      <c r="L29" s="845"/>
      <c r="M29" s="845"/>
      <c r="N29" s="849"/>
      <c r="O29" s="845"/>
      <c r="P29" s="849"/>
      <c r="Q29" s="845"/>
      <c r="R29" s="845"/>
      <c r="S29" s="845"/>
      <c r="T29" s="849"/>
      <c r="U29" s="849"/>
      <c r="V29" s="845"/>
      <c r="W29" s="845"/>
      <c r="X29" s="845"/>
      <c r="Y29" s="851"/>
      <c r="Z29" s="845"/>
      <c r="AA29" s="845"/>
      <c r="AB29" s="845"/>
      <c r="AC29" s="845"/>
      <c r="AD29" s="845"/>
      <c r="AE29" s="878"/>
      <c r="AF29" s="879">
        <f>'4所得支出勘定'!J50</f>
        <v>-74288</v>
      </c>
      <c r="AG29" s="882"/>
      <c r="AH29" s="882"/>
      <c r="AI29" s="882"/>
      <c r="AJ29" s="849"/>
      <c r="AK29" s="845"/>
      <c r="AL29" s="845"/>
      <c r="AM29" s="845"/>
      <c r="AN29" s="845"/>
      <c r="AO29" s="849"/>
      <c r="AP29" s="849"/>
      <c r="AQ29" s="851"/>
      <c r="AR29" s="845"/>
      <c r="AS29" s="845"/>
      <c r="AT29" s="845"/>
      <c r="AU29" s="845"/>
      <c r="AV29" s="845"/>
      <c r="AW29" s="854"/>
      <c r="AX29" s="845"/>
      <c r="AY29" s="884">
        <f>SUM(AC31:AC35)-SUM(AE29:AI29)</f>
        <v>0</v>
      </c>
      <c r="AZ29" s="801"/>
      <c r="BA29" s="846"/>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row>
    <row r="30" spans="1:81" ht="22.5" customHeight="1">
      <c r="A30" s="801"/>
      <c r="B30" s="1311"/>
      <c r="C30" s="1296"/>
      <c r="D30" s="1297"/>
      <c r="E30" s="1289" t="s">
        <v>79</v>
      </c>
      <c r="F30" s="1291"/>
      <c r="G30" s="847">
        <v>22</v>
      </c>
      <c r="H30" s="832"/>
      <c r="I30" s="889"/>
      <c r="J30" s="867"/>
      <c r="K30" s="868"/>
      <c r="L30" s="868"/>
      <c r="M30" s="868"/>
      <c r="N30" s="867"/>
      <c r="O30" s="868"/>
      <c r="P30" s="867"/>
      <c r="Q30" s="868"/>
      <c r="R30" s="868"/>
      <c r="S30" s="868"/>
      <c r="T30" s="867"/>
      <c r="U30" s="867"/>
      <c r="V30" s="868"/>
      <c r="W30" s="868"/>
      <c r="X30" s="868"/>
      <c r="Y30" s="871"/>
      <c r="Z30" s="868"/>
      <c r="AA30" s="868"/>
      <c r="AB30" s="868"/>
      <c r="AC30" s="868"/>
      <c r="AD30" s="868"/>
      <c r="AE30" s="872">
        <f>'4所得支出勘定'!J13</f>
        <v>103999</v>
      </c>
      <c r="AF30" s="873">
        <f>'4所得支出勘定'!J47</f>
        <v>241888</v>
      </c>
      <c r="AG30" s="873">
        <f>'4所得支出勘定'!J85</f>
        <v>372462</v>
      </c>
      <c r="AH30" s="873">
        <f>'4所得支出勘定'!J119</f>
        <v>4864</v>
      </c>
      <c r="AI30" s="873">
        <f>'4所得支出勘定'!J150</f>
        <v>447433</v>
      </c>
      <c r="AJ30" s="867"/>
      <c r="AK30" s="868"/>
      <c r="AL30" s="868"/>
      <c r="AM30" s="868"/>
      <c r="AN30" s="868"/>
      <c r="AO30" s="867"/>
      <c r="AP30" s="867"/>
      <c r="AQ30" s="871"/>
      <c r="AR30" s="868"/>
      <c r="AS30" s="868"/>
      <c r="AT30" s="868"/>
      <c r="AU30" s="868"/>
      <c r="AV30" s="868"/>
      <c r="AW30" s="876"/>
      <c r="AX30" s="845"/>
      <c r="AY30" s="892">
        <f>SUM(AD31:AD35)-SUM(AE30:AI30)</f>
        <v>2233497</v>
      </c>
      <c r="AZ30" s="832"/>
      <c r="BA30" s="846"/>
      <c r="BB30" s="801"/>
      <c r="BC30" s="846"/>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row>
    <row r="31" spans="1:81" ht="22.5" customHeight="1">
      <c r="A31" s="801"/>
      <c r="B31" s="1311"/>
      <c r="C31" s="1296"/>
      <c r="D31" s="1295" t="s">
        <v>100</v>
      </c>
      <c r="E31" s="1289" t="s">
        <v>81</v>
      </c>
      <c r="F31" s="1291"/>
      <c r="G31" s="847">
        <v>23</v>
      </c>
      <c r="H31" s="832"/>
      <c r="I31" s="877"/>
      <c r="J31" s="849"/>
      <c r="K31" s="845"/>
      <c r="L31" s="845"/>
      <c r="M31" s="845"/>
      <c r="N31" s="849"/>
      <c r="O31" s="845"/>
      <c r="P31" s="923"/>
      <c r="Q31" s="924"/>
      <c r="R31" s="924"/>
      <c r="S31" s="925"/>
      <c r="T31" s="926"/>
      <c r="U31" s="878">
        <f>SUM(P21:T21)-U20</f>
        <v>2447131</v>
      </c>
      <c r="V31" s="882"/>
      <c r="W31" s="882"/>
      <c r="X31" s="882"/>
      <c r="Y31" s="911"/>
      <c r="Z31" s="882"/>
      <c r="AA31" s="882">
        <f>'4所得支出勘定'!J23</f>
        <v>27692</v>
      </c>
      <c r="AB31" s="882"/>
      <c r="AC31" s="882"/>
      <c r="AD31" s="882">
        <f>'4所得支出勘定'!J24</f>
        <v>187780</v>
      </c>
      <c r="AE31" s="849"/>
      <c r="AF31" s="845"/>
      <c r="AG31" s="845"/>
      <c r="AH31" s="845"/>
      <c r="AI31" s="845"/>
      <c r="AJ31" s="849"/>
      <c r="AK31" s="845"/>
      <c r="AL31" s="845"/>
      <c r="AM31" s="845"/>
      <c r="AN31" s="845"/>
      <c r="AO31" s="849"/>
      <c r="AP31" s="849"/>
      <c r="AQ31" s="851"/>
      <c r="AR31" s="845"/>
      <c r="AS31" s="845"/>
      <c r="AT31" s="845"/>
      <c r="AU31" s="845"/>
      <c r="AV31" s="845"/>
      <c r="AW31" s="854"/>
      <c r="AX31" s="845"/>
      <c r="AY31" s="855"/>
      <c r="AZ31" s="832"/>
      <c r="BA31" s="846"/>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row>
    <row r="32" spans="1:81" ht="22.5" customHeight="1">
      <c r="A32" s="801"/>
      <c r="B32" s="1311"/>
      <c r="C32" s="1296"/>
      <c r="D32" s="1296"/>
      <c r="E32" s="1289" t="s">
        <v>82</v>
      </c>
      <c r="F32" s="1291"/>
      <c r="G32" s="847">
        <v>24</v>
      </c>
      <c r="H32" s="832"/>
      <c r="I32" s="877"/>
      <c r="J32" s="849"/>
      <c r="K32" s="845"/>
      <c r="L32" s="845"/>
      <c r="M32" s="845"/>
      <c r="N32" s="849"/>
      <c r="O32" s="845"/>
      <c r="P32" s="927"/>
      <c r="Q32" s="928"/>
      <c r="R32" s="928"/>
      <c r="S32" s="929"/>
      <c r="T32" s="930"/>
      <c r="U32" s="878"/>
      <c r="V32" s="882">
        <f>SUM(P22:T22)-V20</f>
        <v>256300</v>
      </c>
      <c r="W32" s="882"/>
      <c r="X32" s="882"/>
      <c r="Y32" s="931" t="s">
        <v>138</v>
      </c>
      <c r="Z32" s="882"/>
      <c r="AA32" s="882">
        <f>'4所得支出勘定'!J60</f>
        <v>269323</v>
      </c>
      <c r="AB32" s="882"/>
      <c r="AC32" s="882"/>
      <c r="AD32" s="882">
        <f>'4所得支出勘定'!J66</f>
        <v>241782</v>
      </c>
      <c r="AE32" s="849"/>
      <c r="AF32" s="932"/>
      <c r="AG32" s="932"/>
      <c r="AH32" s="932"/>
      <c r="AI32" s="932"/>
      <c r="AJ32" s="849"/>
      <c r="AK32" s="845"/>
      <c r="AL32" s="845"/>
      <c r="AM32" s="845"/>
      <c r="AN32" s="845"/>
      <c r="AO32" s="849"/>
      <c r="AP32" s="849"/>
      <c r="AQ32" s="851"/>
      <c r="AR32" s="845"/>
      <c r="AS32" s="845"/>
      <c r="AT32" s="845"/>
      <c r="AU32" s="845"/>
      <c r="AV32" s="845"/>
      <c r="AW32" s="854"/>
      <c r="AX32" s="845"/>
      <c r="AY32" s="855"/>
      <c r="AZ32" s="832"/>
      <c r="BA32" s="846"/>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row>
    <row r="33" spans="1:81" ht="22.5" customHeight="1">
      <c r="A33" s="801"/>
      <c r="B33" s="1311"/>
      <c r="C33" s="1296"/>
      <c r="D33" s="1296"/>
      <c r="E33" s="1289" t="s">
        <v>83</v>
      </c>
      <c r="F33" s="1291"/>
      <c r="G33" s="847">
        <v>25</v>
      </c>
      <c r="H33" s="832"/>
      <c r="I33" s="877"/>
      <c r="J33" s="849"/>
      <c r="K33" s="845"/>
      <c r="L33" s="845"/>
      <c r="M33" s="845"/>
      <c r="N33" s="849"/>
      <c r="O33" s="845"/>
      <c r="P33" s="927"/>
      <c r="Q33" s="928"/>
      <c r="R33" s="928"/>
      <c r="S33" s="929"/>
      <c r="T33" s="930"/>
      <c r="U33" s="878"/>
      <c r="V33" s="882"/>
      <c r="W33" s="882">
        <f>SUM(P23:T23)-W20</f>
        <v>756431</v>
      </c>
      <c r="X33" s="882"/>
      <c r="Y33" s="911"/>
      <c r="Z33" s="882">
        <f>'4所得支出勘定'!J97</f>
        <v>846053</v>
      </c>
      <c r="AA33" s="882">
        <f>'4所得支出勘定'!J98</f>
        <v>664135</v>
      </c>
      <c r="AB33" s="882"/>
      <c r="AC33" s="882"/>
      <c r="AD33" s="882">
        <f>'4所得支出勘定'!J102</f>
        <v>2250794</v>
      </c>
      <c r="AE33" s="849"/>
      <c r="AF33" s="845"/>
      <c r="AG33" s="933" t="s">
        <v>138</v>
      </c>
      <c r="AH33" s="845"/>
      <c r="AI33" s="845"/>
      <c r="AJ33" s="849"/>
      <c r="AK33" s="845"/>
      <c r="AL33" s="845"/>
      <c r="AM33" s="845"/>
      <c r="AN33" s="845"/>
      <c r="AO33" s="849"/>
      <c r="AP33" s="849"/>
      <c r="AQ33" s="851"/>
      <c r="AR33" s="845"/>
      <c r="AS33" s="845"/>
      <c r="AT33" s="845"/>
      <c r="AU33" s="845"/>
      <c r="AV33" s="845"/>
      <c r="AW33" s="854"/>
      <c r="AX33" s="845"/>
      <c r="AY33" s="855"/>
      <c r="AZ33" s="832"/>
      <c r="BA33" s="846"/>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row>
    <row r="34" spans="1:81" ht="22.5" customHeight="1">
      <c r="A34" s="801"/>
      <c r="B34" s="1311"/>
      <c r="C34" s="1296"/>
      <c r="D34" s="1296"/>
      <c r="E34" s="1289" t="s">
        <v>84</v>
      </c>
      <c r="F34" s="1291"/>
      <c r="G34" s="847">
        <v>26</v>
      </c>
      <c r="H34" s="832"/>
      <c r="I34" s="877"/>
      <c r="J34" s="849"/>
      <c r="K34" s="845"/>
      <c r="L34" s="934"/>
      <c r="M34" s="845"/>
      <c r="N34" s="849"/>
      <c r="O34" s="845"/>
      <c r="P34" s="927"/>
      <c r="Q34" s="928"/>
      <c r="R34" s="928"/>
      <c r="S34" s="929"/>
      <c r="T34" s="930"/>
      <c r="U34" s="878"/>
      <c r="V34" s="882"/>
      <c r="W34" s="882"/>
      <c r="X34" s="882">
        <f>SUM(P24:T24)-X20</f>
        <v>14636</v>
      </c>
      <c r="Y34" s="911"/>
      <c r="Z34" s="882"/>
      <c r="AA34" s="882">
        <f>'4所得支出勘定'!J128</f>
        <v>2755</v>
      </c>
      <c r="AB34" s="882"/>
      <c r="AC34" s="882"/>
      <c r="AD34" s="882">
        <f>'4所得支出勘定'!J129</f>
        <v>394633</v>
      </c>
      <c r="AE34" s="849"/>
      <c r="AF34" s="932"/>
      <c r="AG34" s="935"/>
      <c r="AH34" s="845"/>
      <c r="AI34" s="845"/>
      <c r="AJ34" s="849"/>
      <c r="AK34" s="845"/>
      <c r="AL34" s="845"/>
      <c r="AM34" s="845"/>
      <c r="AN34" s="845"/>
      <c r="AO34" s="849"/>
      <c r="AP34" s="849"/>
      <c r="AQ34" s="851"/>
      <c r="AR34" s="845"/>
      <c r="AS34" s="845"/>
      <c r="AT34" s="845"/>
      <c r="AU34" s="845"/>
      <c r="AV34" s="845"/>
      <c r="AW34" s="854"/>
      <c r="AX34" s="845"/>
      <c r="AY34" s="855"/>
      <c r="AZ34" s="832"/>
      <c r="BA34" s="846"/>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row>
    <row r="35" spans="1:81" ht="22.5" customHeight="1">
      <c r="A35" s="801"/>
      <c r="B35" s="1311"/>
      <c r="C35" s="1297"/>
      <c r="D35" s="1297"/>
      <c r="E35" s="1289" t="s">
        <v>134</v>
      </c>
      <c r="F35" s="1291"/>
      <c r="G35" s="847">
        <v>27</v>
      </c>
      <c r="H35" s="832"/>
      <c r="I35" s="889"/>
      <c r="J35" s="867"/>
      <c r="K35" s="868"/>
      <c r="L35" s="868"/>
      <c r="M35" s="868"/>
      <c r="N35" s="867"/>
      <c r="O35" s="868"/>
      <c r="P35" s="936"/>
      <c r="Q35" s="937"/>
      <c r="R35" s="937"/>
      <c r="S35" s="938"/>
      <c r="T35" s="939"/>
      <c r="U35" s="872"/>
      <c r="V35" s="873"/>
      <c r="W35" s="873"/>
      <c r="X35" s="873"/>
      <c r="Y35" s="875">
        <f>SUM(P25:T25)-Y20</f>
        <v>14014780</v>
      </c>
      <c r="Z35" s="873"/>
      <c r="AA35" s="873"/>
      <c r="AB35" s="873">
        <f>'4所得支出勘定'!J171</f>
        <v>3583334</v>
      </c>
      <c r="AC35" s="873">
        <f>'4所得支出勘定'!J178</f>
        <v>-74288</v>
      </c>
      <c r="AD35" s="873">
        <f>'4所得支出勘定'!J176</f>
        <v>329154</v>
      </c>
      <c r="AE35" s="867"/>
      <c r="AF35" s="868"/>
      <c r="AG35" s="868"/>
      <c r="AH35" s="868"/>
      <c r="AI35" s="868"/>
      <c r="AJ35" s="867"/>
      <c r="AK35" s="868"/>
      <c r="AL35" s="868"/>
      <c r="AM35" s="868"/>
      <c r="AN35" s="868"/>
      <c r="AO35" s="867"/>
      <c r="AP35" s="867"/>
      <c r="AQ35" s="871"/>
      <c r="AR35" s="868"/>
      <c r="AS35" s="868"/>
      <c r="AT35" s="868"/>
      <c r="AU35" s="868"/>
      <c r="AV35" s="868"/>
      <c r="AW35" s="876"/>
      <c r="AX35" s="845"/>
      <c r="AY35" s="858"/>
      <c r="AZ35" s="832"/>
      <c r="BA35" s="846"/>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row>
    <row r="36" spans="1:81" ht="22.5" customHeight="1">
      <c r="A36" s="801"/>
      <c r="B36" s="1311"/>
      <c r="C36" s="1314" t="s">
        <v>140</v>
      </c>
      <c r="D36" s="1295" t="s">
        <v>100</v>
      </c>
      <c r="E36" s="1289" t="s">
        <v>81</v>
      </c>
      <c r="F36" s="1291"/>
      <c r="G36" s="847">
        <v>28</v>
      </c>
      <c r="H36" s="832"/>
      <c r="I36" s="877"/>
      <c r="J36" s="849"/>
      <c r="K36" s="845"/>
      <c r="L36" s="845"/>
      <c r="M36" s="845"/>
      <c r="N36" s="849"/>
      <c r="O36" s="845"/>
      <c r="P36" s="849"/>
      <c r="Q36" s="845"/>
      <c r="R36" s="845"/>
      <c r="S36" s="845"/>
      <c r="T36" s="849"/>
      <c r="U36" s="849"/>
      <c r="V36" s="845"/>
      <c r="W36" s="845"/>
      <c r="X36" s="845"/>
      <c r="Y36" s="851"/>
      <c r="Z36" s="845"/>
      <c r="AA36" s="845"/>
      <c r="AB36" s="845"/>
      <c r="AC36" s="845"/>
      <c r="AD36" s="845"/>
      <c r="AE36" s="878">
        <f>SUM(P31:AD31)-SUM(AE20:AE30)</f>
        <v>1808296</v>
      </c>
      <c r="AF36" s="882"/>
      <c r="AG36" s="882"/>
      <c r="AH36" s="882"/>
      <c r="AI36" s="882"/>
      <c r="AJ36" s="849"/>
      <c r="AK36" s="845"/>
      <c r="AL36" s="845"/>
      <c r="AM36" s="845"/>
      <c r="AN36" s="845"/>
      <c r="AO36" s="849"/>
      <c r="AP36" s="849"/>
      <c r="AQ36" s="851"/>
      <c r="AR36" s="845"/>
      <c r="AS36" s="845"/>
      <c r="AT36" s="845"/>
      <c r="AU36" s="845"/>
      <c r="AV36" s="845"/>
      <c r="AW36" s="854"/>
      <c r="AX36" s="845"/>
      <c r="AY36" s="855"/>
      <c r="AZ36" s="832"/>
      <c r="BA36" s="846"/>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row>
    <row r="37" spans="1:81" ht="22.5" customHeight="1">
      <c r="A37" s="801"/>
      <c r="B37" s="1311"/>
      <c r="C37" s="1315"/>
      <c r="D37" s="1296"/>
      <c r="E37" s="1289" t="s">
        <v>82</v>
      </c>
      <c r="F37" s="1291"/>
      <c r="G37" s="847">
        <v>29</v>
      </c>
      <c r="H37" s="832"/>
      <c r="I37" s="877"/>
      <c r="J37" s="849"/>
      <c r="K37" s="845"/>
      <c r="L37" s="845"/>
      <c r="M37" s="845"/>
      <c r="N37" s="849"/>
      <c r="O37" s="845"/>
      <c r="P37" s="849"/>
      <c r="Q37" s="845"/>
      <c r="R37" s="845"/>
      <c r="S37" s="845"/>
      <c r="T37" s="849"/>
      <c r="U37" s="849"/>
      <c r="V37" s="845"/>
      <c r="W37" s="845"/>
      <c r="X37" s="845"/>
      <c r="Y37" s="851"/>
      <c r="Z37" s="845"/>
      <c r="AA37" s="845"/>
      <c r="AB37" s="845"/>
      <c r="AC37" s="845"/>
      <c r="AD37" s="845"/>
      <c r="AE37" s="878"/>
      <c r="AF37" s="882">
        <f>SUM(P32:AD32)-SUM(AF20:AF30)</f>
        <v>156860</v>
      </c>
      <c r="AG37" s="882"/>
      <c r="AH37" s="882"/>
      <c r="AI37" s="882"/>
      <c r="AJ37" s="849"/>
      <c r="AK37" s="845"/>
      <c r="AL37" s="940" t="s">
        <v>1</v>
      </c>
      <c r="AM37" s="845"/>
      <c r="AN37" s="845"/>
      <c r="AO37" s="849"/>
      <c r="AP37" s="849"/>
      <c r="AQ37" s="851"/>
      <c r="AR37" s="845"/>
      <c r="AS37" s="845"/>
      <c r="AT37" s="845"/>
      <c r="AU37" s="845"/>
      <c r="AV37" s="845"/>
      <c r="AW37" s="854"/>
      <c r="AX37" s="845"/>
      <c r="AY37" s="855"/>
      <c r="AZ37" s="832"/>
      <c r="BA37" s="846"/>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row>
    <row r="38" spans="1:81" ht="22.5" customHeight="1">
      <c r="A38" s="801"/>
      <c r="B38" s="1311"/>
      <c r="C38" s="1315"/>
      <c r="D38" s="1296"/>
      <c r="E38" s="1289" t="s">
        <v>83</v>
      </c>
      <c r="F38" s="1291"/>
      <c r="G38" s="847">
        <v>30</v>
      </c>
      <c r="H38" s="832"/>
      <c r="I38" s="877"/>
      <c r="J38" s="849"/>
      <c r="K38" s="845"/>
      <c r="L38" s="845"/>
      <c r="M38" s="845"/>
      <c r="N38" s="849"/>
      <c r="O38" s="845"/>
      <c r="P38" s="849"/>
      <c r="Q38" s="845"/>
      <c r="R38" s="845"/>
      <c r="S38" s="845"/>
      <c r="T38" s="849"/>
      <c r="U38" s="849"/>
      <c r="V38" s="845"/>
      <c r="W38" s="845"/>
      <c r="X38" s="845"/>
      <c r="Y38" s="851"/>
      <c r="Z38" s="845"/>
      <c r="AA38" s="845"/>
      <c r="AB38" s="845"/>
      <c r="AC38" s="845"/>
      <c r="AD38" s="845"/>
      <c r="AE38" s="878"/>
      <c r="AF38" s="882"/>
      <c r="AG38" s="882">
        <f>SUM(P33:AD33)-SUM(AG20:AG30)</f>
        <v>3437296</v>
      </c>
      <c r="AH38" s="882"/>
      <c r="AI38" s="882"/>
      <c r="AJ38" s="849"/>
      <c r="AK38" s="845"/>
      <c r="AL38" s="845"/>
      <c r="AM38" s="845"/>
      <c r="AN38" s="845"/>
      <c r="AO38" s="849"/>
      <c r="AP38" s="849"/>
      <c r="AQ38" s="851"/>
      <c r="AR38" s="845"/>
      <c r="AS38" s="845"/>
      <c r="AT38" s="845"/>
      <c r="AU38" s="845"/>
      <c r="AV38" s="845"/>
      <c r="AW38" s="854"/>
      <c r="AX38" s="845"/>
      <c r="AY38" s="855"/>
      <c r="AZ38" s="832"/>
      <c r="BA38" s="846"/>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row>
    <row r="39" spans="1:81" ht="22.5" customHeight="1">
      <c r="A39" s="801"/>
      <c r="B39" s="1311"/>
      <c r="C39" s="1315"/>
      <c r="D39" s="1296"/>
      <c r="E39" s="1289" t="s">
        <v>84</v>
      </c>
      <c r="F39" s="1291"/>
      <c r="G39" s="847">
        <v>31</v>
      </c>
      <c r="H39" s="832"/>
      <c r="I39" s="877"/>
      <c r="J39" s="849"/>
      <c r="K39" s="845"/>
      <c r="L39" s="845"/>
      <c r="M39" s="845"/>
      <c r="N39" s="849"/>
      <c r="O39" s="845"/>
      <c r="P39" s="849"/>
      <c r="Q39" s="845"/>
      <c r="R39" s="845"/>
      <c r="S39" s="845"/>
      <c r="T39" s="849"/>
      <c r="U39" s="849"/>
      <c r="V39" s="845"/>
      <c r="W39" s="845"/>
      <c r="X39" s="845"/>
      <c r="Y39" s="851"/>
      <c r="Z39" s="845"/>
      <c r="AA39" s="845"/>
      <c r="AB39" s="845"/>
      <c r="AC39" s="845"/>
      <c r="AD39" s="845"/>
      <c r="AE39" s="878"/>
      <c r="AF39" s="882"/>
      <c r="AG39" s="882"/>
      <c r="AH39" s="882">
        <f>SUM(P34:AD34)-SUM(AH20:AH30)</f>
        <v>388886</v>
      </c>
      <c r="AI39" s="882"/>
      <c r="AJ39" s="849"/>
      <c r="AK39" s="845"/>
      <c r="AL39" s="940" t="s">
        <v>141</v>
      </c>
      <c r="AM39" s="845"/>
      <c r="AN39" s="845"/>
      <c r="AO39" s="849"/>
      <c r="AP39" s="849"/>
      <c r="AQ39" s="851"/>
      <c r="AR39" s="845"/>
      <c r="AS39" s="845"/>
      <c r="AT39" s="845"/>
      <c r="AU39" s="845"/>
      <c r="AV39" s="845"/>
      <c r="AW39" s="854"/>
      <c r="AX39" s="845"/>
      <c r="AY39" s="855"/>
      <c r="AZ39" s="832"/>
      <c r="BA39" s="846"/>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row>
    <row r="40" spans="1:81" ht="22.5" customHeight="1">
      <c r="A40" s="801"/>
      <c r="B40" s="1312"/>
      <c r="C40" s="1316"/>
      <c r="D40" s="1297"/>
      <c r="E40" s="1289" t="s">
        <v>134</v>
      </c>
      <c r="F40" s="1291"/>
      <c r="G40" s="847">
        <v>32</v>
      </c>
      <c r="H40" s="832"/>
      <c r="I40" s="941"/>
      <c r="J40" s="867"/>
      <c r="K40" s="868"/>
      <c r="L40" s="868"/>
      <c r="M40" s="868"/>
      <c r="N40" s="867"/>
      <c r="O40" s="868"/>
      <c r="P40" s="867"/>
      <c r="Q40" s="868"/>
      <c r="R40" s="868"/>
      <c r="S40" s="868"/>
      <c r="T40" s="867"/>
      <c r="U40" s="867"/>
      <c r="V40" s="868"/>
      <c r="W40" s="868"/>
      <c r="X40" s="868"/>
      <c r="Y40" s="871"/>
      <c r="Z40" s="868"/>
      <c r="AA40" s="868"/>
      <c r="AB40" s="868"/>
      <c r="AC40" s="868"/>
      <c r="AD40" s="868"/>
      <c r="AE40" s="872"/>
      <c r="AF40" s="873"/>
      <c r="AG40" s="873"/>
      <c r="AH40" s="873"/>
      <c r="AI40" s="873">
        <f>SUM(P35:AD35)-SUM(AI20:AI30)</f>
        <v>13217099</v>
      </c>
      <c r="AJ40" s="867"/>
      <c r="AK40" s="868"/>
      <c r="AL40" s="868"/>
      <c r="AM40" s="868"/>
      <c r="AN40" s="868"/>
      <c r="AO40" s="867"/>
      <c r="AP40" s="867"/>
      <c r="AQ40" s="871"/>
      <c r="AR40" s="868"/>
      <c r="AS40" s="868"/>
      <c r="AT40" s="868"/>
      <c r="AU40" s="868"/>
      <c r="AV40" s="868"/>
      <c r="AW40" s="876"/>
      <c r="AX40" s="845"/>
      <c r="AY40" s="858"/>
      <c r="AZ40" s="832"/>
      <c r="BA40" s="846"/>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row>
    <row r="41" spans="1:81" ht="22.5" customHeight="1">
      <c r="A41" s="801"/>
      <c r="B41" s="1328" t="s">
        <v>142</v>
      </c>
      <c r="C41" s="1295" t="s">
        <v>94</v>
      </c>
      <c r="D41" s="1289" t="s">
        <v>143</v>
      </c>
      <c r="E41" s="1290"/>
      <c r="F41" s="1291"/>
      <c r="G41" s="847">
        <v>33</v>
      </c>
      <c r="H41" s="832"/>
      <c r="I41" s="942"/>
      <c r="J41" s="943"/>
      <c r="K41" s="944"/>
      <c r="L41" s="944"/>
      <c r="M41" s="944"/>
      <c r="N41" s="943"/>
      <c r="O41" s="944"/>
      <c r="P41" s="943"/>
      <c r="Q41" s="944"/>
      <c r="R41" s="944"/>
      <c r="S41" s="944"/>
      <c r="T41" s="943"/>
      <c r="U41" s="943"/>
      <c r="V41" s="944"/>
      <c r="W41" s="944"/>
      <c r="X41" s="944"/>
      <c r="Y41" s="945"/>
      <c r="Z41" s="944"/>
      <c r="AA41" s="944"/>
      <c r="AB41" s="944"/>
      <c r="AC41" s="944"/>
      <c r="AD41" s="944"/>
      <c r="AE41" s="943"/>
      <c r="AF41" s="944"/>
      <c r="AG41" s="944"/>
      <c r="AH41" s="944"/>
      <c r="AI41" s="944"/>
      <c r="AJ41" s="943"/>
      <c r="AK41" s="944"/>
      <c r="AL41" s="944"/>
      <c r="AM41" s="944"/>
      <c r="AN41" s="944"/>
      <c r="AO41" s="946" t="s">
        <v>144</v>
      </c>
      <c r="AP41" s="943"/>
      <c r="AQ41" s="945"/>
      <c r="AR41" s="947"/>
      <c r="AS41" s="947"/>
      <c r="AT41" s="948" t="s">
        <v>144</v>
      </c>
      <c r="AU41" s="947"/>
      <c r="AV41" s="949"/>
      <c r="AW41" s="950"/>
      <c r="AX41" s="845"/>
      <c r="AY41" s="902">
        <f>'5資本調達勘定'!J85</f>
        <v>90371</v>
      </c>
      <c r="AZ41" s="832"/>
      <c r="BA41" s="846"/>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row>
    <row r="42" spans="1:81" ht="22.5" customHeight="1">
      <c r="A42" s="801"/>
      <c r="B42" s="1311"/>
      <c r="C42" s="1296"/>
      <c r="D42" s="1331" t="s">
        <v>145</v>
      </c>
      <c r="E42" s="1317" t="s">
        <v>85</v>
      </c>
      <c r="F42" s="1318"/>
      <c r="G42" s="847">
        <v>34</v>
      </c>
      <c r="H42" s="832"/>
      <c r="I42" s="877"/>
      <c r="J42" s="849"/>
      <c r="K42" s="845"/>
      <c r="L42" s="845"/>
      <c r="M42" s="845"/>
      <c r="N42" s="849"/>
      <c r="O42" s="845"/>
      <c r="P42" s="849"/>
      <c r="Q42" s="845"/>
      <c r="R42" s="845"/>
      <c r="S42" s="845"/>
      <c r="T42" s="849"/>
      <c r="U42" s="849"/>
      <c r="V42" s="845"/>
      <c r="W42" s="845"/>
      <c r="X42" s="845"/>
      <c r="Y42" s="851"/>
      <c r="Z42" s="845"/>
      <c r="AA42" s="845"/>
      <c r="AB42" s="845"/>
      <c r="AC42" s="845"/>
      <c r="AD42" s="845"/>
      <c r="AE42" s="849"/>
      <c r="AF42" s="845"/>
      <c r="AG42" s="845"/>
      <c r="AH42" s="845"/>
      <c r="AI42" s="845"/>
      <c r="AJ42" s="849"/>
      <c r="AK42" s="845"/>
      <c r="AL42" s="845"/>
      <c r="AM42" s="845"/>
      <c r="AN42" s="845"/>
      <c r="AO42" s="849"/>
      <c r="AP42" s="849"/>
      <c r="AQ42" s="857" t="s">
        <v>123</v>
      </c>
      <c r="AR42" s="878">
        <f>'5資本調達勘定'!J9</f>
        <v>67469</v>
      </c>
      <c r="AS42" s="882"/>
      <c r="AT42" s="882"/>
      <c r="AU42" s="882"/>
      <c r="AV42" s="882">
        <f>'5資本調達勘定'!J52</f>
        <v>15027</v>
      </c>
      <c r="AW42" s="883"/>
      <c r="AX42" s="845"/>
      <c r="AY42" s="855"/>
      <c r="AZ42" s="832"/>
      <c r="BA42" s="846"/>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row>
    <row r="43" spans="1:81" ht="22.5" customHeight="1">
      <c r="A43" s="801"/>
      <c r="B43" s="1311"/>
      <c r="C43" s="1296"/>
      <c r="D43" s="1332"/>
      <c r="E43" s="1317" t="s">
        <v>146</v>
      </c>
      <c r="F43" s="1318"/>
      <c r="G43" s="847">
        <v>35</v>
      </c>
      <c r="H43" s="832"/>
      <c r="I43" s="889"/>
      <c r="J43" s="867"/>
      <c r="K43" s="868"/>
      <c r="L43" s="868"/>
      <c r="M43" s="868"/>
      <c r="N43" s="867"/>
      <c r="O43" s="868"/>
      <c r="P43" s="867"/>
      <c r="Q43" s="868"/>
      <c r="R43" s="868"/>
      <c r="S43" s="868"/>
      <c r="T43" s="867"/>
      <c r="U43" s="867"/>
      <c r="V43" s="868"/>
      <c r="W43" s="868"/>
      <c r="X43" s="868"/>
      <c r="Y43" s="871"/>
      <c r="Z43" s="868"/>
      <c r="AA43" s="868"/>
      <c r="AB43" s="868"/>
      <c r="AC43" s="868"/>
      <c r="AD43" s="868"/>
      <c r="AE43" s="867"/>
      <c r="AF43" s="868"/>
      <c r="AG43" s="868"/>
      <c r="AH43" s="868"/>
      <c r="AI43" s="868"/>
      <c r="AJ43" s="867"/>
      <c r="AK43" s="868"/>
      <c r="AL43" s="868"/>
      <c r="AM43" s="868"/>
      <c r="AN43" s="868"/>
      <c r="AO43" s="867"/>
      <c r="AP43" s="867"/>
      <c r="AQ43" s="871"/>
      <c r="AR43" s="872">
        <f>'5資本調達勘定'!J7</f>
        <v>2551435</v>
      </c>
      <c r="AS43" s="873">
        <f>'5資本調達勘定'!J22</f>
        <v>31462</v>
      </c>
      <c r="AT43" s="873">
        <f>'5資本調達勘定'!J35</f>
        <v>535012</v>
      </c>
      <c r="AU43" s="873">
        <f>'5資本調達勘定'!J65</f>
        <v>70534</v>
      </c>
      <c r="AV43" s="873">
        <f>'5資本調達勘定'!J50</f>
        <v>1976442</v>
      </c>
      <c r="AW43" s="891"/>
      <c r="AX43" s="845"/>
      <c r="AY43" s="858"/>
      <c r="AZ43" s="832"/>
      <c r="BA43" s="846"/>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row>
    <row r="44" spans="1:81" ht="22.5" customHeight="1">
      <c r="A44" s="801"/>
      <c r="B44" s="1311"/>
      <c r="C44" s="1296"/>
      <c r="D44" s="1333" t="s">
        <v>100</v>
      </c>
      <c r="E44" s="1317" t="s">
        <v>81</v>
      </c>
      <c r="F44" s="1318"/>
      <c r="G44" s="847">
        <v>36</v>
      </c>
      <c r="H44" s="832"/>
      <c r="I44" s="848"/>
      <c r="J44" s="849"/>
      <c r="K44" s="845"/>
      <c r="L44" s="845"/>
      <c r="M44" s="845"/>
      <c r="N44" s="849"/>
      <c r="O44" s="845"/>
      <c r="P44" s="849"/>
      <c r="Q44" s="845"/>
      <c r="R44" s="845"/>
      <c r="S44" s="845"/>
      <c r="T44" s="849"/>
      <c r="U44" s="849"/>
      <c r="V44" s="845"/>
      <c r="W44" s="845"/>
      <c r="X44" s="845"/>
      <c r="Y44" s="851"/>
      <c r="Z44" s="845"/>
      <c r="AA44" s="845"/>
      <c r="AB44" s="845"/>
      <c r="AC44" s="845"/>
      <c r="AD44" s="845"/>
      <c r="AE44" s="849"/>
      <c r="AF44" s="845"/>
      <c r="AG44" s="845"/>
      <c r="AH44" s="845"/>
      <c r="AI44" s="845"/>
      <c r="AJ44" s="862">
        <f>'5資本調達勘定'!J12</f>
        <v>1808296</v>
      </c>
      <c r="AK44" s="863"/>
      <c r="AL44" s="863"/>
      <c r="AM44" s="863"/>
      <c r="AN44" s="906"/>
      <c r="AO44" s="862">
        <f>'5資本調達勘定'!J13</f>
        <v>88650</v>
      </c>
      <c r="AP44" s="849"/>
      <c r="AQ44" s="851"/>
      <c r="AR44" s="849"/>
      <c r="AS44" s="845"/>
      <c r="AT44" s="845"/>
      <c r="AU44" s="845"/>
      <c r="AV44" s="845"/>
      <c r="AW44" s="854"/>
      <c r="AX44" s="845"/>
      <c r="AY44" s="855"/>
      <c r="AZ44" s="832"/>
      <c r="BA44" s="846"/>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row>
    <row r="45" spans="1:81" ht="22.5" customHeight="1">
      <c r="A45" s="801"/>
      <c r="B45" s="1311"/>
      <c r="C45" s="1296"/>
      <c r="D45" s="1334"/>
      <c r="E45" s="1317" t="s">
        <v>82</v>
      </c>
      <c r="F45" s="1318"/>
      <c r="G45" s="847">
        <v>37</v>
      </c>
      <c r="H45" s="832"/>
      <c r="I45" s="951" t="s">
        <v>105</v>
      </c>
      <c r="J45" s="849"/>
      <c r="K45" s="845"/>
      <c r="L45" s="845"/>
      <c r="M45" s="845"/>
      <c r="N45" s="849"/>
      <c r="O45" s="845"/>
      <c r="P45" s="849"/>
      <c r="Q45" s="845"/>
      <c r="R45" s="845"/>
      <c r="S45" s="845"/>
      <c r="T45" s="849"/>
      <c r="U45" s="849"/>
      <c r="V45" s="845"/>
      <c r="W45" s="845"/>
      <c r="X45" s="845"/>
      <c r="Y45" s="851"/>
      <c r="Z45" s="845"/>
      <c r="AA45" s="845"/>
      <c r="AB45" s="845"/>
      <c r="AC45" s="845"/>
      <c r="AD45" s="845"/>
      <c r="AE45" s="849"/>
      <c r="AF45" s="845"/>
      <c r="AG45" s="845"/>
      <c r="AH45" s="845"/>
      <c r="AI45" s="845"/>
      <c r="AJ45" s="878"/>
      <c r="AK45" s="882">
        <f>'5資本調達勘定'!J26</f>
        <v>156860</v>
      </c>
      <c r="AL45" s="882"/>
      <c r="AM45" s="882"/>
      <c r="AN45" s="911"/>
      <c r="AO45" s="878"/>
      <c r="AP45" s="849"/>
      <c r="AQ45" s="851"/>
      <c r="AR45" s="849"/>
      <c r="AS45" s="845"/>
      <c r="AT45" s="845"/>
      <c r="AU45" s="845"/>
      <c r="AV45" s="845"/>
      <c r="AW45" s="854"/>
      <c r="AX45" s="845"/>
      <c r="AY45" s="855"/>
      <c r="AZ45" s="832"/>
      <c r="BA45" s="846"/>
      <c r="BB45" s="801"/>
      <c r="BC45" s="801"/>
      <c r="BD45" s="801"/>
      <c r="BE45" s="801"/>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row>
    <row r="46" spans="1:81" ht="22.5" customHeight="1">
      <c r="A46" s="801"/>
      <c r="B46" s="1311"/>
      <c r="C46" s="1296"/>
      <c r="D46" s="1334"/>
      <c r="E46" s="1317" t="s">
        <v>83</v>
      </c>
      <c r="F46" s="1318"/>
      <c r="G46" s="847">
        <v>38</v>
      </c>
      <c r="H46" s="832"/>
      <c r="I46" s="848"/>
      <c r="J46" s="849"/>
      <c r="K46" s="845"/>
      <c r="L46" s="845"/>
      <c r="M46" s="845"/>
      <c r="N46" s="849"/>
      <c r="O46" s="845"/>
      <c r="P46" s="849"/>
      <c r="Q46" s="845"/>
      <c r="R46" s="845"/>
      <c r="S46" s="845"/>
      <c r="T46" s="849"/>
      <c r="U46" s="849"/>
      <c r="V46" s="845"/>
      <c r="W46" s="845"/>
      <c r="X46" s="845"/>
      <c r="Y46" s="851"/>
      <c r="Z46" s="845"/>
      <c r="AA46" s="845"/>
      <c r="AB46" s="845"/>
      <c r="AC46" s="845"/>
      <c r="AD46" s="845"/>
      <c r="AE46" s="849"/>
      <c r="AF46" s="845"/>
      <c r="AG46" s="845"/>
      <c r="AH46" s="845"/>
      <c r="AI46" s="845"/>
      <c r="AJ46" s="878"/>
      <c r="AK46" s="920"/>
      <c r="AL46" s="882">
        <f>'5資本調達勘定'!J40</f>
        <v>219548</v>
      </c>
      <c r="AM46" s="882"/>
      <c r="AN46" s="911"/>
      <c r="AO46" s="878">
        <f>'5資本調達勘定'!J41</f>
        <v>102535</v>
      </c>
      <c r="AP46" s="849"/>
      <c r="AQ46" s="952" t="s">
        <v>147</v>
      </c>
      <c r="AR46" s="849"/>
      <c r="AS46" s="845"/>
      <c r="AT46" s="850" t="s">
        <v>144</v>
      </c>
      <c r="AU46" s="845"/>
      <c r="AV46" s="845"/>
      <c r="AW46" s="854"/>
      <c r="AX46" s="845"/>
      <c r="AY46" s="855"/>
      <c r="AZ46" s="832"/>
      <c r="BA46" s="846"/>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row>
    <row r="47" spans="1:81" ht="22.5" customHeight="1">
      <c r="A47" s="801"/>
      <c r="B47" s="1311"/>
      <c r="C47" s="1296"/>
      <c r="D47" s="1334"/>
      <c r="E47" s="1317" t="s">
        <v>84</v>
      </c>
      <c r="F47" s="1318"/>
      <c r="G47" s="847">
        <v>39</v>
      </c>
      <c r="H47" s="832"/>
      <c r="I47" s="848"/>
      <c r="J47" s="849"/>
      <c r="K47" s="845"/>
      <c r="L47" s="845"/>
      <c r="M47" s="845"/>
      <c r="N47" s="849"/>
      <c r="O47" s="845"/>
      <c r="P47" s="849"/>
      <c r="Q47" s="845"/>
      <c r="R47" s="845"/>
      <c r="S47" s="845"/>
      <c r="T47" s="849"/>
      <c r="U47" s="849"/>
      <c r="V47" s="845"/>
      <c r="W47" s="845"/>
      <c r="X47" s="845"/>
      <c r="Y47" s="851"/>
      <c r="Z47" s="845"/>
      <c r="AA47" s="845"/>
      <c r="AB47" s="845"/>
      <c r="AC47" s="845"/>
      <c r="AD47" s="845"/>
      <c r="AE47" s="849"/>
      <c r="AF47" s="845"/>
      <c r="AG47" s="845"/>
      <c r="AH47" s="845"/>
      <c r="AI47" s="845"/>
      <c r="AJ47" s="878"/>
      <c r="AK47" s="882"/>
      <c r="AL47" s="882"/>
      <c r="AM47" s="882">
        <f>'5資本調達勘定'!J69</f>
        <v>-1554</v>
      </c>
      <c r="AN47" s="911"/>
      <c r="AO47" s="953">
        <f>'5資本調達勘定'!J70</f>
        <v>706</v>
      </c>
      <c r="AP47" s="849"/>
      <c r="AQ47" s="851"/>
      <c r="AR47" s="845"/>
      <c r="AS47" s="845"/>
      <c r="AT47" s="845"/>
      <c r="AU47" s="845"/>
      <c r="AV47" s="845"/>
      <c r="AW47" s="854"/>
      <c r="AX47" s="845"/>
      <c r="AY47" s="855"/>
      <c r="AZ47" s="832"/>
      <c r="BA47" s="846"/>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row>
    <row r="48" spans="1:81" ht="22.5" customHeight="1">
      <c r="A48" s="801"/>
      <c r="B48" s="1311"/>
      <c r="C48" s="1296"/>
      <c r="D48" s="1334"/>
      <c r="E48" s="1317" t="s">
        <v>134</v>
      </c>
      <c r="F48" s="1318"/>
      <c r="G48" s="847">
        <v>40</v>
      </c>
      <c r="H48" s="832"/>
      <c r="I48" s="848"/>
      <c r="J48" s="849"/>
      <c r="K48" s="845"/>
      <c r="L48" s="845"/>
      <c r="M48" s="845"/>
      <c r="N48" s="849"/>
      <c r="O48" s="845"/>
      <c r="P48" s="849"/>
      <c r="Q48" s="845"/>
      <c r="R48" s="845"/>
      <c r="S48" s="851"/>
      <c r="T48" s="845"/>
      <c r="U48" s="849"/>
      <c r="V48" s="845"/>
      <c r="W48" s="845"/>
      <c r="X48" s="845"/>
      <c r="Y48" s="851"/>
      <c r="Z48" s="845"/>
      <c r="AA48" s="845"/>
      <c r="AB48" s="845"/>
      <c r="AC48" s="845"/>
      <c r="AD48" s="845"/>
      <c r="AE48" s="849"/>
      <c r="AF48" s="845"/>
      <c r="AG48" s="845"/>
      <c r="AH48" s="845"/>
      <c r="AI48" s="845"/>
      <c r="AJ48" s="953"/>
      <c r="AK48" s="920"/>
      <c r="AL48" s="920"/>
      <c r="AM48" s="920"/>
      <c r="AN48" s="911">
        <f>'5資本調達勘定'!J55</f>
        <v>193651</v>
      </c>
      <c r="AO48" s="954">
        <f>'5資本調達勘定'!J56</f>
        <v>-101520</v>
      </c>
      <c r="AP48" s="849"/>
      <c r="AQ48" s="851"/>
      <c r="AR48" s="845"/>
      <c r="AS48" s="845"/>
      <c r="AT48" s="845"/>
      <c r="AU48" s="845"/>
      <c r="AV48" s="845"/>
      <c r="AW48" s="854"/>
      <c r="AX48" s="845"/>
      <c r="AY48" s="855"/>
      <c r="AZ48" s="832"/>
      <c r="BA48" s="846"/>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row>
    <row r="49" spans="1:81" ht="22.5" customHeight="1" thickBot="1">
      <c r="A49" s="801"/>
      <c r="B49" s="1329"/>
      <c r="C49" s="1330"/>
      <c r="D49" s="1335"/>
      <c r="E49" s="1324" t="s">
        <v>148</v>
      </c>
      <c r="F49" s="1324"/>
      <c r="G49" s="828">
        <v>41</v>
      </c>
      <c r="H49" s="832"/>
      <c r="I49" s="955" t="s">
        <v>732</v>
      </c>
      <c r="J49" s="956"/>
      <c r="K49" s="956"/>
      <c r="L49" s="956"/>
      <c r="M49" s="956"/>
      <c r="N49" s="957"/>
      <c r="O49" s="958"/>
      <c r="P49" s="956"/>
      <c r="Q49" s="956"/>
      <c r="R49" s="956"/>
      <c r="S49" s="958"/>
      <c r="T49" s="956"/>
      <c r="U49" s="957"/>
      <c r="V49" s="956"/>
      <c r="W49" s="956"/>
      <c r="X49" s="956"/>
      <c r="Y49" s="958"/>
      <c r="Z49" s="956"/>
      <c r="AA49" s="956"/>
      <c r="AB49" s="956"/>
      <c r="AC49" s="956"/>
      <c r="AD49" s="958"/>
      <c r="AE49" s="956"/>
      <c r="AF49" s="956"/>
      <c r="AG49" s="956"/>
      <c r="AH49" s="956"/>
      <c r="AI49" s="958"/>
      <c r="AJ49" s="959"/>
      <c r="AK49" s="959"/>
      <c r="AL49" s="959"/>
      <c r="AM49" s="959"/>
      <c r="AN49" s="960"/>
      <c r="AO49" s="961"/>
      <c r="AP49" s="956"/>
      <c r="AQ49" s="958"/>
      <c r="AR49" s="956"/>
      <c r="AS49" s="956"/>
      <c r="AT49" s="956"/>
      <c r="AU49" s="956"/>
      <c r="AV49" s="956"/>
      <c r="AW49" s="962"/>
      <c r="AX49" s="845"/>
      <c r="AY49" s="963"/>
      <c r="AZ49" s="832"/>
      <c r="BA49" s="846"/>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row>
    <row r="50" spans="1:81" ht="7.5" customHeight="1" thickBot="1">
      <c r="A50" s="801"/>
      <c r="B50" s="964"/>
      <c r="C50" s="964"/>
      <c r="D50" s="964"/>
      <c r="E50" s="965"/>
      <c r="F50" s="831"/>
      <c r="G50" s="803"/>
      <c r="H50" s="832"/>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28"/>
      <c r="AX50" s="845"/>
      <c r="AY50" s="868"/>
      <c r="AZ50" s="832"/>
      <c r="BA50" s="846"/>
      <c r="BB50" s="801"/>
      <c r="BC50" s="801"/>
      <c r="BD50" s="801"/>
      <c r="BE50" s="801"/>
      <c r="BF50" s="801"/>
      <c r="BG50" s="801"/>
      <c r="BH50" s="801"/>
      <c r="BI50" s="801"/>
      <c r="BJ50" s="801"/>
      <c r="BK50" s="801"/>
      <c r="BL50" s="801"/>
      <c r="BM50" s="801"/>
      <c r="BN50" s="801"/>
      <c r="BO50" s="801"/>
      <c r="BP50" s="801"/>
      <c r="BQ50" s="801"/>
      <c r="BR50" s="801"/>
      <c r="BS50" s="801"/>
      <c r="BT50" s="801"/>
      <c r="BU50" s="801"/>
      <c r="BV50" s="801"/>
      <c r="BW50" s="801"/>
      <c r="BX50" s="801"/>
      <c r="BY50" s="801"/>
      <c r="BZ50" s="801"/>
      <c r="CA50" s="801"/>
      <c r="CB50" s="801"/>
      <c r="CC50" s="801"/>
    </row>
    <row r="51" spans="1:81" ht="14.25" thickBot="1">
      <c r="A51" s="809"/>
      <c r="B51" s="1325" t="s">
        <v>149</v>
      </c>
      <c r="C51" s="1326"/>
      <c r="D51" s="1326"/>
      <c r="E51" s="1326"/>
      <c r="F51" s="1327"/>
      <c r="G51" s="966">
        <v>42</v>
      </c>
      <c r="H51" s="832"/>
      <c r="I51" s="967">
        <f>'3統合勘定'!J21</f>
        <v>17801194</v>
      </c>
      <c r="J51" s="968"/>
      <c r="K51" s="969"/>
      <c r="L51" s="969"/>
      <c r="M51" s="970"/>
      <c r="N51" s="969"/>
      <c r="O51" s="969"/>
      <c r="P51" s="968"/>
      <c r="Q51" s="969"/>
      <c r="R51" s="971">
        <f>'3統合勘定'!J90</f>
        <v>1018014</v>
      </c>
      <c r="S51" s="969"/>
      <c r="T51" s="968"/>
      <c r="U51" s="968"/>
      <c r="V51" s="969"/>
      <c r="W51" s="969"/>
      <c r="X51" s="969"/>
      <c r="Y51" s="970"/>
      <c r="Z51" s="969"/>
      <c r="AA51" s="969"/>
      <c r="AB51" s="969"/>
      <c r="AC51" s="969"/>
      <c r="AD51" s="969"/>
      <c r="AE51" s="968"/>
      <c r="AF51" s="969"/>
      <c r="AG51" s="969"/>
      <c r="AH51" s="969"/>
      <c r="AI51" s="969"/>
      <c r="AJ51" s="968"/>
      <c r="AK51" s="969"/>
      <c r="AL51" s="969"/>
      <c r="AM51" s="969"/>
      <c r="AN51" s="970"/>
      <c r="AO51" s="970"/>
      <c r="AP51" s="969"/>
      <c r="AQ51" s="970"/>
      <c r="AR51" s="971">
        <f>'5資本調達勘定'!J10</f>
        <v>1866997</v>
      </c>
      <c r="AS51" s="971">
        <f>'5資本調達勘定'!J24</f>
        <v>198720</v>
      </c>
      <c r="AT51" s="971">
        <f>'5資本調達勘定'!J89</f>
        <v>177085</v>
      </c>
      <c r="AU51" s="971">
        <f>'5資本調達勘定'!J67</f>
        <v>37454</v>
      </c>
      <c r="AV51" s="971">
        <f>'5資本調達勘定'!J53</f>
        <v>201717</v>
      </c>
      <c r="AW51" s="972">
        <f>'5資本調達勘定'!J86*-1</f>
        <v>119143</v>
      </c>
      <c r="AX51" s="845"/>
      <c r="AY51" s="973"/>
      <c r="AZ51" s="832"/>
      <c r="BA51" s="846"/>
      <c r="BB51" s="809"/>
      <c r="BC51" s="809"/>
      <c r="BD51" s="809"/>
      <c r="BE51" s="809"/>
      <c r="BF51" s="809"/>
      <c r="BG51" s="809"/>
      <c r="BH51" s="809"/>
      <c r="BI51" s="809"/>
      <c r="BJ51" s="809"/>
      <c r="BK51" s="809"/>
      <c r="BL51" s="809"/>
      <c r="BM51" s="809"/>
      <c r="BN51" s="809"/>
      <c r="BO51" s="809"/>
      <c r="BP51" s="809"/>
      <c r="BQ51" s="809"/>
      <c r="BR51" s="809"/>
      <c r="BS51" s="809"/>
      <c r="BT51" s="809"/>
      <c r="BU51" s="809"/>
      <c r="BV51" s="809"/>
      <c r="BW51" s="809"/>
      <c r="BX51" s="809"/>
      <c r="BY51" s="809"/>
      <c r="BZ51" s="809"/>
      <c r="CA51" s="809"/>
      <c r="CB51" s="809"/>
      <c r="CC51" s="809"/>
    </row>
    <row r="52" spans="1:81" ht="9.75" customHeight="1">
      <c r="A52" s="801"/>
      <c r="B52" s="803"/>
      <c r="C52" s="803"/>
      <c r="D52" s="803"/>
      <c r="E52" s="831"/>
      <c r="F52" s="831"/>
      <c r="G52" s="803"/>
      <c r="H52" s="832"/>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928"/>
      <c r="AS52" s="845"/>
      <c r="AT52" s="845"/>
      <c r="AU52" s="845"/>
      <c r="AV52" s="845"/>
      <c r="AW52" s="928"/>
      <c r="AX52" s="845"/>
      <c r="AY52" s="845"/>
      <c r="AZ52" s="832"/>
      <c r="BA52" s="846"/>
      <c r="BB52" s="801"/>
      <c r="BC52" s="801"/>
      <c r="BD52" s="801"/>
      <c r="BE52" s="801"/>
      <c r="BF52" s="801"/>
      <c r="BG52" s="801"/>
      <c r="BH52" s="801"/>
      <c r="BI52" s="801"/>
      <c r="BJ52" s="801"/>
      <c r="BK52" s="801"/>
      <c r="BL52" s="801"/>
      <c r="BM52" s="801"/>
      <c r="BN52" s="801"/>
      <c r="BO52" s="801"/>
      <c r="BP52" s="801"/>
      <c r="BQ52" s="801"/>
      <c r="BR52" s="801"/>
      <c r="BS52" s="801"/>
      <c r="BT52" s="801"/>
      <c r="BU52" s="801"/>
      <c r="BV52" s="801"/>
      <c r="BW52" s="801"/>
      <c r="BX52" s="801"/>
      <c r="BY52" s="801"/>
      <c r="BZ52" s="801"/>
      <c r="CA52" s="801"/>
      <c r="CB52" s="801"/>
      <c r="CC52" s="801"/>
    </row>
    <row r="53" spans="1:81">
      <c r="A53" s="801"/>
      <c r="B53" s="1319" t="s">
        <v>150</v>
      </c>
      <c r="C53" s="1320"/>
      <c r="D53" s="1320"/>
      <c r="E53" s="1320"/>
      <c r="F53" s="1320"/>
      <c r="G53" s="1321"/>
      <c r="H53" s="974"/>
      <c r="I53" s="975">
        <f>SUM(I9:AY9)</f>
        <v>59788925</v>
      </c>
      <c r="J53" s="976">
        <f>SUM(I10:AY10)</f>
        <v>39043634</v>
      </c>
      <c r="K53" s="976">
        <f>SUM(I11:AY11)</f>
        <v>2014025</v>
      </c>
      <c r="L53" s="976">
        <f>SUM(I12:AY12)</f>
        <v>733985</v>
      </c>
      <c r="M53" s="976">
        <f>SUM(I13:AY13)</f>
        <v>196086</v>
      </c>
      <c r="N53" s="976">
        <f>SUM(I14:AY14)</f>
        <v>13413887</v>
      </c>
      <c r="O53" s="976">
        <f>SUM(I15:AW15)</f>
        <v>3217749</v>
      </c>
      <c r="P53" s="976">
        <f>SUM(I16:AY16)</f>
        <v>11463124</v>
      </c>
      <c r="Q53" s="976">
        <f>SUM(I17:AY17)</f>
        <v>0</v>
      </c>
      <c r="R53" s="976">
        <f>SUM(I18:AY18)</f>
        <v>1718014</v>
      </c>
      <c r="S53" s="976">
        <f>SUM(I19:AY19)</f>
        <v>4865293</v>
      </c>
      <c r="T53" s="976">
        <f>SUM(I20:AY20)</f>
        <v>3910411</v>
      </c>
      <c r="U53" s="976">
        <f>SUM(I21:AY21)</f>
        <v>4363790</v>
      </c>
      <c r="V53" s="976">
        <f>SUM(I22:AY22)</f>
        <v>1666880</v>
      </c>
      <c r="W53" s="976">
        <f>SUM(I23:AY23)</f>
        <v>816273</v>
      </c>
      <c r="X53" s="976">
        <f>SUM(I24:AY24)</f>
        <v>16563</v>
      </c>
      <c r="Y53" s="976">
        <f>SUM(I25:AY25)</f>
        <v>14075322</v>
      </c>
      <c r="Z53" s="976">
        <f>SUM(I26:AY26)</f>
        <v>846053</v>
      </c>
      <c r="AA53" s="976">
        <f>SUM(I27:AY27)</f>
        <v>963905</v>
      </c>
      <c r="AB53" s="976">
        <f>SUM(I28:AY28)</f>
        <v>3583334</v>
      </c>
      <c r="AC53" s="976">
        <f>SUM(I29:AY29)</f>
        <v>-74288</v>
      </c>
      <c r="AD53" s="976">
        <f>SUM(I30:AY30)</f>
        <v>3404143</v>
      </c>
      <c r="AE53" s="976">
        <f>SUM(I31:AY31)</f>
        <v>2662603</v>
      </c>
      <c r="AF53" s="976">
        <f>SUM(I32:AY32)</f>
        <v>767405</v>
      </c>
      <c r="AG53" s="976">
        <f>SUM(I33:AY33)</f>
        <v>4517413</v>
      </c>
      <c r="AH53" s="976">
        <f>SUM(I34:AY34)</f>
        <v>412024</v>
      </c>
      <c r="AI53" s="976">
        <f>SUM(I35:AY35)</f>
        <v>17852980</v>
      </c>
      <c r="AJ53" s="976">
        <f>SUM(I36:AY36)</f>
        <v>1808296</v>
      </c>
      <c r="AK53" s="976">
        <f>SUM(I37:AY37)</f>
        <v>156860</v>
      </c>
      <c r="AL53" s="976">
        <f>SUM(I38:AY38)</f>
        <v>3437296</v>
      </c>
      <c r="AM53" s="976">
        <f>SUM(I39:AY39)</f>
        <v>388886</v>
      </c>
      <c r="AN53" s="977">
        <f>SUM(I40:AY40)</f>
        <v>13217099</v>
      </c>
      <c r="AO53" s="976">
        <f>SUM(I41:AY41)</f>
        <v>90371</v>
      </c>
      <c r="AP53" s="976">
        <f>SUM(I42:AY42)</f>
        <v>82496</v>
      </c>
      <c r="AQ53" s="976">
        <f>SUM(I43:AY43)</f>
        <v>5164885</v>
      </c>
      <c r="AR53" s="976">
        <f>SUM(I44:AY44)</f>
        <v>1896946</v>
      </c>
      <c r="AS53" s="976">
        <f>SUM(I45:AY45)</f>
        <v>156860</v>
      </c>
      <c r="AT53" s="976">
        <f>SUM(I46:AY46)</f>
        <v>322083</v>
      </c>
      <c r="AU53" s="976">
        <f>SUM(I47:AY47)</f>
        <v>-848</v>
      </c>
      <c r="AV53" s="976">
        <f>SUM(I48:AY48)</f>
        <v>92131</v>
      </c>
      <c r="AW53" s="976">
        <f>SUM(I49:AY49)</f>
        <v>0</v>
      </c>
      <c r="AX53" s="929">
        <f>SUM(AX9:CF9)</f>
        <v>18242122</v>
      </c>
      <c r="AY53" s="976">
        <f>SUM(I51:AY51)</f>
        <v>21420324</v>
      </c>
      <c r="AZ53" s="801"/>
      <c r="BA53" s="846"/>
      <c r="BB53" s="801"/>
      <c r="BC53" s="801"/>
      <c r="BD53" s="801"/>
      <c r="BE53" s="801"/>
      <c r="BF53" s="801"/>
      <c r="BG53" s="801"/>
      <c r="BH53" s="801"/>
      <c r="BI53" s="801"/>
      <c r="BJ53" s="801"/>
      <c r="BK53" s="801"/>
      <c r="BL53" s="801"/>
      <c r="BM53" s="801"/>
      <c r="BN53" s="801"/>
      <c r="BO53" s="801"/>
      <c r="BP53" s="801"/>
      <c r="BQ53" s="801"/>
      <c r="BR53" s="801"/>
      <c r="BS53" s="801"/>
      <c r="BT53" s="801"/>
      <c r="BU53" s="801"/>
      <c r="BV53" s="801"/>
      <c r="BW53" s="801"/>
      <c r="BX53" s="801"/>
      <c r="BY53" s="801"/>
      <c r="BZ53" s="801"/>
      <c r="CA53" s="801"/>
      <c r="CB53" s="801"/>
      <c r="CC53" s="801"/>
    </row>
    <row r="54" spans="1:81" ht="7.5" customHeight="1">
      <c r="A54" s="801"/>
      <c r="B54" s="801"/>
      <c r="C54" s="801"/>
      <c r="D54" s="801"/>
      <c r="E54" s="801"/>
      <c r="F54" s="801"/>
      <c r="G54" s="803"/>
      <c r="H54" s="801"/>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c r="AR54" s="928"/>
      <c r="AS54" s="928"/>
      <c r="AT54" s="928"/>
      <c r="AU54" s="928"/>
      <c r="AV54" s="928"/>
      <c r="AW54" s="928"/>
      <c r="AX54" s="928"/>
      <c r="AY54" s="928"/>
      <c r="AZ54" s="801"/>
      <c r="BA54" s="801"/>
      <c r="BB54" s="801"/>
      <c r="BC54" s="801"/>
      <c r="BD54" s="801"/>
      <c r="BE54" s="801"/>
      <c r="BF54" s="801"/>
      <c r="BG54" s="801"/>
      <c r="BH54" s="801"/>
      <c r="BI54" s="801"/>
      <c r="BJ54" s="801"/>
      <c r="BK54" s="801"/>
      <c r="BL54" s="801"/>
      <c r="BM54" s="801"/>
      <c r="BN54" s="801"/>
      <c r="BO54" s="801"/>
      <c r="BP54" s="801"/>
      <c r="BQ54" s="801"/>
      <c r="BR54" s="801"/>
      <c r="BS54" s="801"/>
      <c r="BT54" s="801"/>
      <c r="BU54" s="801"/>
      <c r="BV54" s="801"/>
      <c r="BW54" s="801"/>
      <c r="BX54" s="801"/>
      <c r="BY54" s="801"/>
      <c r="BZ54" s="801"/>
      <c r="CA54" s="801"/>
      <c r="CB54" s="801"/>
      <c r="CC54" s="801"/>
    </row>
    <row r="55" spans="1:81">
      <c r="A55" s="801"/>
      <c r="B55" s="1319" t="s">
        <v>151</v>
      </c>
      <c r="C55" s="1320"/>
      <c r="D55" s="1320"/>
      <c r="E55" s="1320"/>
      <c r="F55" s="1320"/>
      <c r="G55" s="1321"/>
      <c r="H55" s="801"/>
      <c r="I55" s="975">
        <f>SUM(I9:I51)</f>
        <v>59788924</v>
      </c>
      <c r="J55" s="976">
        <f t="shared" ref="J55:AY55" si="0">SUM(J9:J51)</f>
        <v>39043635</v>
      </c>
      <c r="K55" s="976">
        <f t="shared" si="0"/>
        <v>2014025</v>
      </c>
      <c r="L55" s="976">
        <f t="shared" si="0"/>
        <v>733985</v>
      </c>
      <c r="M55" s="976">
        <f t="shared" si="0"/>
        <v>196086</v>
      </c>
      <c r="N55" s="976">
        <f t="shared" si="0"/>
        <v>13413887</v>
      </c>
      <c r="O55" s="976">
        <f t="shared" si="0"/>
        <v>3217749</v>
      </c>
      <c r="P55" s="976">
        <f t="shared" si="0"/>
        <v>11463124</v>
      </c>
      <c r="Q55" s="976">
        <f t="shared" si="0"/>
        <v>0</v>
      </c>
      <c r="R55" s="976">
        <f t="shared" si="0"/>
        <v>1718014</v>
      </c>
      <c r="S55" s="976">
        <f t="shared" si="0"/>
        <v>4865293</v>
      </c>
      <c r="T55" s="976">
        <f t="shared" si="0"/>
        <v>3910411</v>
      </c>
      <c r="U55" s="976">
        <f t="shared" si="0"/>
        <v>4363790</v>
      </c>
      <c r="V55" s="976">
        <f t="shared" si="0"/>
        <v>1666880</v>
      </c>
      <c r="W55" s="976">
        <f t="shared" si="0"/>
        <v>816273</v>
      </c>
      <c r="X55" s="976">
        <f t="shared" si="0"/>
        <v>16563</v>
      </c>
      <c r="Y55" s="976">
        <f t="shared" si="0"/>
        <v>14075322</v>
      </c>
      <c r="Z55" s="976">
        <f t="shared" si="0"/>
        <v>846053</v>
      </c>
      <c r="AA55" s="976">
        <f t="shared" si="0"/>
        <v>963905</v>
      </c>
      <c r="AB55" s="976">
        <f t="shared" si="0"/>
        <v>3583334</v>
      </c>
      <c r="AC55" s="976">
        <f t="shared" si="0"/>
        <v>-74288</v>
      </c>
      <c r="AD55" s="976">
        <f t="shared" si="0"/>
        <v>3404143</v>
      </c>
      <c r="AE55" s="976">
        <f t="shared" si="0"/>
        <v>2662603</v>
      </c>
      <c r="AF55" s="976">
        <f t="shared" si="0"/>
        <v>767405</v>
      </c>
      <c r="AG55" s="976">
        <f t="shared" si="0"/>
        <v>4517413</v>
      </c>
      <c r="AH55" s="976">
        <f t="shared" si="0"/>
        <v>412024</v>
      </c>
      <c r="AI55" s="976">
        <f t="shared" si="0"/>
        <v>17852980</v>
      </c>
      <c r="AJ55" s="976">
        <f t="shared" si="0"/>
        <v>1808296</v>
      </c>
      <c r="AK55" s="976">
        <f t="shared" si="0"/>
        <v>156860</v>
      </c>
      <c r="AL55" s="976">
        <f t="shared" si="0"/>
        <v>3437297</v>
      </c>
      <c r="AM55" s="976">
        <f t="shared" si="0"/>
        <v>388886</v>
      </c>
      <c r="AN55" s="976">
        <f t="shared" si="0"/>
        <v>13217098</v>
      </c>
      <c r="AO55" s="976">
        <f t="shared" si="0"/>
        <v>90371</v>
      </c>
      <c r="AP55" s="976">
        <f t="shared" si="0"/>
        <v>82496</v>
      </c>
      <c r="AQ55" s="976">
        <f t="shared" si="0"/>
        <v>5164885</v>
      </c>
      <c r="AR55" s="976">
        <f t="shared" si="0"/>
        <v>1896946</v>
      </c>
      <c r="AS55" s="976">
        <f t="shared" si="0"/>
        <v>156860</v>
      </c>
      <c r="AT55" s="976">
        <f t="shared" si="0"/>
        <v>322082</v>
      </c>
      <c r="AU55" s="976">
        <f t="shared" si="0"/>
        <v>-848</v>
      </c>
      <c r="AV55" s="976">
        <f t="shared" si="0"/>
        <v>92131</v>
      </c>
      <c r="AW55" s="976">
        <f t="shared" si="0"/>
        <v>0</v>
      </c>
      <c r="AX55" s="929">
        <f t="shared" si="0"/>
        <v>0</v>
      </c>
      <c r="AY55" s="976">
        <f t="shared" si="0"/>
        <v>21420325</v>
      </c>
      <c r="AZ55" s="801"/>
      <c r="BA55" s="801"/>
      <c r="BB55" s="801"/>
      <c r="BC55" s="801"/>
      <c r="BD55" s="801"/>
      <c r="BE55" s="801"/>
      <c r="BF55" s="801"/>
      <c r="BG55" s="801"/>
      <c r="BH55" s="801"/>
      <c r="BI55" s="801"/>
      <c r="BJ55" s="801"/>
      <c r="BK55" s="801"/>
      <c r="BL55" s="801"/>
      <c r="BM55" s="801"/>
      <c r="BN55" s="801"/>
      <c r="BO55" s="801"/>
      <c r="BP55" s="801"/>
      <c r="BQ55" s="801"/>
      <c r="BR55" s="801"/>
      <c r="BS55" s="801"/>
      <c r="BT55" s="801"/>
      <c r="BU55" s="801"/>
      <c r="BV55" s="801"/>
      <c r="BW55" s="801"/>
      <c r="BX55" s="801"/>
      <c r="BY55" s="801"/>
      <c r="BZ55" s="801"/>
      <c r="CA55" s="801"/>
      <c r="CB55" s="801"/>
      <c r="CC55" s="801"/>
    </row>
    <row r="56" spans="1:81" ht="9.75" customHeight="1">
      <c r="A56" s="801"/>
      <c r="B56" s="978"/>
      <c r="C56" s="978"/>
      <c r="D56" s="978"/>
      <c r="E56" s="978"/>
      <c r="F56" s="978"/>
      <c r="G56" s="978"/>
      <c r="H56" s="801"/>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801"/>
      <c r="BA56" s="801"/>
      <c r="BB56" s="801"/>
      <c r="BC56" s="801"/>
      <c r="BD56" s="801"/>
      <c r="BE56" s="801"/>
      <c r="BF56" s="801"/>
      <c r="BG56" s="801"/>
      <c r="BH56" s="801"/>
      <c r="BI56" s="801"/>
      <c r="BJ56" s="801"/>
      <c r="BK56" s="801"/>
      <c r="BL56" s="801"/>
      <c r="BM56" s="801"/>
      <c r="BN56" s="801"/>
      <c r="BO56" s="801"/>
      <c r="BP56" s="801"/>
      <c r="BQ56" s="801"/>
      <c r="BR56" s="801"/>
      <c r="BS56" s="801"/>
      <c r="BT56" s="801"/>
      <c r="BU56" s="801"/>
      <c r="BV56" s="801"/>
      <c r="BW56" s="801"/>
      <c r="BX56" s="801"/>
      <c r="BY56" s="801"/>
      <c r="BZ56" s="801"/>
      <c r="CA56" s="801"/>
      <c r="CB56" s="801"/>
      <c r="CC56" s="801"/>
    </row>
    <row r="57" spans="1:81">
      <c r="A57" s="801"/>
      <c r="B57" s="1319" t="s">
        <v>152</v>
      </c>
      <c r="C57" s="1320"/>
      <c r="D57" s="1320"/>
      <c r="E57" s="1320"/>
      <c r="F57" s="1320"/>
      <c r="G57" s="1321"/>
      <c r="H57" s="801"/>
      <c r="I57" s="979">
        <f>I53-I55</f>
        <v>1</v>
      </c>
      <c r="J57" s="976">
        <f t="shared" ref="J57:AY57" si="1">J53-J55</f>
        <v>-1</v>
      </c>
      <c r="K57" s="976">
        <f t="shared" si="1"/>
        <v>0</v>
      </c>
      <c r="L57" s="976">
        <f t="shared" si="1"/>
        <v>0</v>
      </c>
      <c r="M57" s="976">
        <f t="shared" si="1"/>
        <v>0</v>
      </c>
      <c r="N57" s="976">
        <f t="shared" si="1"/>
        <v>0</v>
      </c>
      <c r="O57" s="976">
        <f t="shared" si="1"/>
        <v>0</v>
      </c>
      <c r="P57" s="976">
        <f t="shared" si="1"/>
        <v>0</v>
      </c>
      <c r="Q57" s="976">
        <f t="shared" si="1"/>
        <v>0</v>
      </c>
      <c r="R57" s="976">
        <f t="shared" si="1"/>
        <v>0</v>
      </c>
      <c r="S57" s="976">
        <f t="shared" si="1"/>
        <v>0</v>
      </c>
      <c r="T57" s="979">
        <f t="shared" si="1"/>
        <v>0</v>
      </c>
      <c r="U57" s="976">
        <f t="shared" si="1"/>
        <v>0</v>
      </c>
      <c r="V57" s="976">
        <f t="shared" si="1"/>
        <v>0</v>
      </c>
      <c r="W57" s="976">
        <f t="shared" si="1"/>
        <v>0</v>
      </c>
      <c r="X57" s="976">
        <f t="shared" si="1"/>
        <v>0</v>
      </c>
      <c r="Y57" s="976">
        <f t="shared" si="1"/>
        <v>0</v>
      </c>
      <c r="Z57" s="976">
        <f t="shared" si="1"/>
        <v>0</v>
      </c>
      <c r="AA57" s="976">
        <f t="shared" si="1"/>
        <v>0</v>
      </c>
      <c r="AB57" s="976">
        <f t="shared" si="1"/>
        <v>0</v>
      </c>
      <c r="AC57" s="976">
        <f t="shared" si="1"/>
        <v>0</v>
      </c>
      <c r="AD57" s="976">
        <f t="shared" si="1"/>
        <v>0</v>
      </c>
      <c r="AE57" s="976">
        <f t="shared" si="1"/>
        <v>0</v>
      </c>
      <c r="AF57" s="976">
        <f t="shared" si="1"/>
        <v>0</v>
      </c>
      <c r="AG57" s="976">
        <f t="shared" si="1"/>
        <v>0</v>
      </c>
      <c r="AH57" s="976">
        <f t="shared" si="1"/>
        <v>0</v>
      </c>
      <c r="AI57" s="976">
        <f t="shared" si="1"/>
        <v>0</v>
      </c>
      <c r="AJ57" s="976">
        <f t="shared" si="1"/>
        <v>0</v>
      </c>
      <c r="AK57" s="979">
        <f t="shared" si="1"/>
        <v>0</v>
      </c>
      <c r="AL57" s="979">
        <f t="shared" si="1"/>
        <v>-1</v>
      </c>
      <c r="AM57" s="976">
        <f t="shared" si="1"/>
        <v>0</v>
      </c>
      <c r="AN57" s="979">
        <f t="shared" si="1"/>
        <v>1</v>
      </c>
      <c r="AO57" s="976">
        <f t="shared" si="1"/>
        <v>0</v>
      </c>
      <c r="AP57" s="979">
        <f t="shared" si="1"/>
        <v>0</v>
      </c>
      <c r="AQ57" s="976">
        <f t="shared" si="1"/>
        <v>0</v>
      </c>
      <c r="AR57" s="976">
        <f t="shared" si="1"/>
        <v>0</v>
      </c>
      <c r="AS57" s="976">
        <f t="shared" si="1"/>
        <v>0</v>
      </c>
      <c r="AT57" s="979">
        <f t="shared" si="1"/>
        <v>1</v>
      </c>
      <c r="AU57" s="976">
        <f t="shared" si="1"/>
        <v>0</v>
      </c>
      <c r="AV57" s="976">
        <f t="shared" si="1"/>
        <v>0</v>
      </c>
      <c r="AW57" s="976">
        <f t="shared" si="1"/>
        <v>0</v>
      </c>
      <c r="AX57" s="929">
        <f t="shared" si="1"/>
        <v>18242122</v>
      </c>
      <c r="AY57" s="979">
        <f t="shared" si="1"/>
        <v>-1</v>
      </c>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row>
    <row r="58" spans="1:81" ht="7.5" customHeight="1">
      <c r="A58" s="801"/>
      <c r="B58" s="801"/>
      <c r="C58" s="801"/>
      <c r="D58" s="801"/>
      <c r="E58" s="801"/>
      <c r="F58" s="801"/>
      <c r="G58" s="803"/>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row>
    <row r="59" spans="1:81">
      <c r="A59" s="980"/>
      <c r="B59" s="980"/>
      <c r="C59" s="980"/>
      <c r="D59" s="980"/>
      <c r="E59" s="980"/>
      <c r="F59" s="980"/>
      <c r="G59" s="981"/>
      <c r="H59" s="982"/>
      <c r="I59" s="983" t="s">
        <v>153</v>
      </c>
      <c r="J59" s="984" t="s">
        <v>816</v>
      </c>
      <c r="K59" s="985"/>
      <c r="L59" s="985"/>
      <c r="M59" s="985"/>
      <c r="N59" s="985"/>
      <c r="O59" s="985"/>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0"/>
      <c r="AU59" s="980"/>
      <c r="AV59" s="980"/>
      <c r="AW59" s="980"/>
      <c r="AX59" s="980"/>
      <c r="AY59" s="980"/>
      <c r="AZ59" s="980"/>
      <c r="BA59" s="980"/>
      <c r="BB59" s="980"/>
      <c r="BC59" s="980"/>
      <c r="BD59" s="980"/>
      <c r="BE59" s="980"/>
      <c r="BF59" s="980"/>
      <c r="BG59" s="980"/>
      <c r="BH59" s="980"/>
      <c r="BI59" s="980"/>
      <c r="BJ59" s="980"/>
      <c r="BK59" s="980"/>
      <c r="BL59" s="980"/>
      <c r="BM59" s="980"/>
      <c r="BN59" s="980"/>
      <c r="BO59" s="980"/>
      <c r="BP59" s="980"/>
      <c r="BQ59" s="980"/>
      <c r="BR59" s="980"/>
      <c r="BS59" s="980"/>
      <c r="BT59" s="980"/>
      <c r="BU59" s="980"/>
      <c r="BV59" s="980"/>
      <c r="BW59" s="980"/>
      <c r="BX59" s="980"/>
      <c r="BY59" s="980"/>
      <c r="BZ59" s="980"/>
      <c r="CA59" s="980"/>
      <c r="CB59" s="980"/>
      <c r="CC59" s="980"/>
    </row>
    <row r="60" spans="1:81">
      <c r="A60" s="980"/>
      <c r="B60" s="980"/>
      <c r="C60" s="980"/>
      <c r="D60" s="980"/>
      <c r="E60" s="801"/>
      <c r="F60" s="980"/>
      <c r="G60" s="981"/>
      <c r="H60" s="982"/>
      <c r="I60" s="1322" t="s">
        <v>154</v>
      </c>
      <c r="J60" s="1322"/>
      <c r="K60" s="986" t="s">
        <v>155</v>
      </c>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row>
    <row r="61" spans="1:81">
      <c r="A61" s="980"/>
      <c r="B61" s="980"/>
      <c r="C61" s="980"/>
      <c r="D61" s="980"/>
      <c r="E61" s="801"/>
      <c r="F61" s="980"/>
      <c r="G61" s="981"/>
      <c r="H61" s="982"/>
      <c r="I61" s="987"/>
      <c r="J61" s="980"/>
      <c r="K61" s="986" t="s">
        <v>156</v>
      </c>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0"/>
      <c r="AY61" s="980"/>
      <c r="AZ61" s="980"/>
      <c r="BA61" s="980"/>
      <c r="BB61" s="980"/>
      <c r="BC61" s="980"/>
      <c r="BD61" s="980"/>
      <c r="BE61" s="980"/>
      <c r="BF61" s="980"/>
      <c r="BG61" s="980"/>
      <c r="BH61" s="980"/>
      <c r="BI61" s="980"/>
      <c r="BJ61" s="980"/>
      <c r="BK61" s="980"/>
      <c r="BL61" s="980"/>
      <c r="BM61" s="980"/>
      <c r="BN61" s="980"/>
      <c r="BO61" s="980"/>
      <c r="BP61" s="980"/>
      <c r="BQ61" s="980"/>
      <c r="BR61" s="980"/>
      <c r="BS61" s="980"/>
      <c r="BT61" s="980"/>
      <c r="BU61" s="980"/>
      <c r="BV61" s="980"/>
      <c r="BW61" s="980"/>
      <c r="BX61" s="980"/>
      <c r="BY61" s="980"/>
      <c r="BZ61" s="980"/>
      <c r="CA61" s="980"/>
      <c r="CB61" s="980"/>
      <c r="CC61" s="980"/>
    </row>
    <row r="62" spans="1:81">
      <c r="A62" s="980"/>
      <c r="B62" s="980"/>
      <c r="C62" s="980"/>
      <c r="D62" s="980"/>
      <c r="E62" s="980"/>
      <c r="F62" s="988"/>
      <c r="G62" s="981"/>
      <c r="H62" s="980"/>
      <c r="I62" s="987"/>
      <c r="J62" s="980"/>
      <c r="K62" s="986" t="s">
        <v>157</v>
      </c>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0"/>
      <c r="BH62" s="980"/>
      <c r="BI62" s="980"/>
      <c r="BJ62" s="980"/>
      <c r="BK62" s="980"/>
      <c r="BL62" s="980"/>
      <c r="BM62" s="980"/>
      <c r="BN62" s="980"/>
      <c r="BO62" s="980"/>
      <c r="BP62" s="980"/>
      <c r="BQ62" s="980"/>
      <c r="BR62" s="980"/>
      <c r="BS62" s="980"/>
      <c r="BT62" s="980"/>
      <c r="BU62" s="980"/>
      <c r="BV62" s="980"/>
      <c r="BW62" s="980"/>
      <c r="BX62" s="980"/>
      <c r="BY62" s="980"/>
      <c r="BZ62" s="980"/>
      <c r="CA62" s="980"/>
      <c r="CB62" s="980"/>
      <c r="CC62" s="980"/>
    </row>
    <row r="63" spans="1:81">
      <c r="A63" s="980"/>
      <c r="B63" s="980"/>
      <c r="C63" s="801"/>
      <c r="D63" s="801"/>
      <c r="E63" s="980"/>
      <c r="F63" s="988"/>
      <c r="G63" s="981"/>
      <c r="H63" s="980"/>
      <c r="I63" s="1323" t="s">
        <v>158</v>
      </c>
      <c r="J63" s="1323"/>
      <c r="K63" s="986" t="s">
        <v>159</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980"/>
      <c r="AP63" s="980"/>
      <c r="AQ63" s="980"/>
      <c r="AR63" s="980"/>
      <c r="AS63" s="980"/>
      <c r="AT63" s="980"/>
      <c r="AU63" s="980"/>
      <c r="AV63" s="980"/>
      <c r="AW63" s="980"/>
      <c r="AX63" s="980"/>
      <c r="AY63" s="980"/>
      <c r="AZ63" s="980"/>
      <c r="BA63" s="980"/>
      <c r="BB63" s="980"/>
      <c r="BC63" s="980"/>
      <c r="BD63" s="980"/>
      <c r="BE63" s="980"/>
      <c r="BF63" s="980"/>
      <c r="BG63" s="980"/>
      <c r="BH63" s="980"/>
      <c r="BI63" s="980"/>
      <c r="BJ63" s="980"/>
      <c r="BK63" s="980"/>
      <c r="BL63" s="980"/>
      <c r="BM63" s="980"/>
      <c r="BN63" s="980"/>
      <c r="BO63" s="980"/>
      <c r="BP63" s="980"/>
      <c r="BQ63" s="980"/>
      <c r="BR63" s="980"/>
      <c r="BS63" s="980"/>
      <c r="BT63" s="980"/>
      <c r="BU63" s="980"/>
      <c r="BV63" s="980"/>
      <c r="BW63" s="980"/>
      <c r="BX63" s="980"/>
      <c r="BY63" s="980"/>
      <c r="BZ63" s="980"/>
      <c r="CA63" s="980"/>
      <c r="CB63" s="980"/>
      <c r="CC63" s="980"/>
    </row>
    <row r="64" spans="1:81">
      <c r="A64" s="980"/>
      <c r="B64" s="986"/>
      <c r="C64" s="980"/>
      <c r="D64" s="980"/>
      <c r="E64" s="980"/>
      <c r="F64" s="988"/>
      <c r="G64" s="981"/>
      <c r="H64" s="980"/>
      <c r="I64" s="980"/>
      <c r="J64" s="980"/>
      <c r="K64" s="986" t="s">
        <v>160</v>
      </c>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980"/>
      <c r="BW64" s="980"/>
      <c r="BX64" s="980"/>
      <c r="BY64" s="980"/>
      <c r="BZ64" s="980"/>
      <c r="CA64" s="980"/>
      <c r="CB64" s="980"/>
      <c r="CC64" s="980"/>
    </row>
    <row r="65" spans="1:81">
      <c r="A65" s="980"/>
      <c r="B65" s="980"/>
      <c r="C65" s="986"/>
      <c r="D65" s="986"/>
      <c r="E65" s="980"/>
      <c r="F65" s="988"/>
      <c r="G65" s="981"/>
      <c r="H65" s="980"/>
      <c r="I65" s="980"/>
      <c r="J65" s="980"/>
      <c r="K65" s="986" t="s">
        <v>161</v>
      </c>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980"/>
      <c r="BW65" s="980"/>
      <c r="BX65" s="980"/>
      <c r="BY65" s="980"/>
      <c r="BZ65" s="980"/>
      <c r="CA65" s="980"/>
      <c r="CB65" s="980"/>
      <c r="CC65" s="980"/>
    </row>
    <row r="66" spans="1:81">
      <c r="A66" s="980"/>
      <c r="B66" s="989"/>
      <c r="C66" s="980"/>
      <c r="D66" s="980"/>
      <c r="E66" s="980"/>
      <c r="F66" s="990"/>
      <c r="G66" s="982"/>
      <c r="H66" s="982"/>
      <c r="I66" s="982"/>
      <c r="J66" s="980"/>
      <c r="K66" s="986" t="s">
        <v>162</v>
      </c>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980"/>
      <c r="BW66" s="980"/>
      <c r="BX66" s="980"/>
      <c r="BY66" s="980"/>
      <c r="BZ66" s="980"/>
      <c r="CA66" s="980"/>
      <c r="CB66" s="980"/>
      <c r="CC66" s="980"/>
    </row>
    <row r="67" spans="1:81">
      <c r="A67" s="980"/>
      <c r="B67" s="989"/>
      <c r="C67" s="989"/>
      <c r="D67" s="989"/>
      <c r="E67" s="989"/>
      <c r="F67" s="980"/>
      <c r="G67" s="981"/>
      <c r="H67" s="980"/>
      <c r="I67" s="980"/>
      <c r="J67" s="980"/>
      <c r="K67" s="986" t="s">
        <v>163</v>
      </c>
      <c r="L67" s="980"/>
      <c r="M67" s="991"/>
      <c r="N67" s="991"/>
      <c r="O67" s="991"/>
      <c r="P67" s="982"/>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0"/>
      <c r="BC67" s="980"/>
      <c r="BD67" s="980"/>
      <c r="BE67" s="980"/>
      <c r="BF67" s="980"/>
      <c r="BG67" s="980"/>
      <c r="BH67" s="980"/>
      <c r="BI67" s="980"/>
      <c r="BJ67" s="980"/>
      <c r="BK67" s="980"/>
      <c r="BL67" s="980"/>
      <c r="BM67" s="980"/>
      <c r="BN67" s="980"/>
      <c r="BO67" s="980"/>
      <c r="BP67" s="980"/>
      <c r="BQ67" s="980"/>
      <c r="BR67" s="980"/>
      <c r="BS67" s="980"/>
      <c r="BT67" s="980"/>
      <c r="BU67" s="980"/>
      <c r="BV67" s="980"/>
      <c r="BW67" s="980"/>
      <c r="BX67" s="980"/>
      <c r="BY67" s="980"/>
      <c r="BZ67" s="980"/>
      <c r="CA67" s="980"/>
      <c r="CB67" s="980"/>
      <c r="CC67" s="980"/>
    </row>
    <row r="68" spans="1:81">
      <c r="A68" s="992"/>
      <c r="B68" s="993"/>
      <c r="C68" s="992"/>
      <c r="D68" s="992"/>
      <c r="E68" s="992"/>
      <c r="F68" s="992"/>
      <c r="G68" s="994"/>
      <c r="H68" s="992"/>
      <c r="I68" s="992"/>
      <c r="J68" s="992"/>
      <c r="K68" s="980"/>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2"/>
      <c r="BA68" s="992"/>
      <c r="BB68" s="992"/>
      <c r="BC68" s="992"/>
      <c r="BD68" s="992"/>
      <c r="BE68" s="992"/>
      <c r="BF68" s="992"/>
      <c r="BG68" s="992"/>
      <c r="BH68" s="992"/>
      <c r="BI68" s="992"/>
      <c r="BJ68" s="992"/>
      <c r="BK68" s="992"/>
      <c r="BL68" s="992"/>
      <c r="BM68" s="992"/>
      <c r="BN68" s="992"/>
      <c r="BO68" s="992"/>
      <c r="BP68" s="992"/>
      <c r="BQ68" s="992"/>
      <c r="BR68" s="992"/>
      <c r="BS68" s="992"/>
      <c r="BT68" s="992"/>
      <c r="BU68" s="992"/>
      <c r="BV68" s="992"/>
      <c r="BW68" s="992"/>
      <c r="BX68" s="992"/>
      <c r="BY68" s="992"/>
      <c r="BZ68" s="992"/>
      <c r="CA68" s="992"/>
      <c r="CB68" s="992"/>
      <c r="CC68" s="992"/>
    </row>
    <row r="69" spans="1:81">
      <c r="A69" s="992"/>
      <c r="B69" s="992"/>
      <c r="C69" s="995"/>
      <c r="D69" s="995"/>
      <c r="E69" s="801"/>
      <c r="F69" s="801"/>
      <c r="G69" s="994"/>
      <c r="H69" s="992"/>
      <c r="I69" s="992"/>
      <c r="J69" s="992"/>
      <c r="K69" s="980"/>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c r="AY69" s="992"/>
      <c r="AZ69" s="992"/>
      <c r="BA69" s="992"/>
      <c r="BB69" s="992"/>
      <c r="BC69" s="992"/>
      <c r="BD69" s="992"/>
      <c r="BE69" s="992"/>
      <c r="BF69" s="992"/>
      <c r="BG69" s="992"/>
      <c r="BH69" s="992"/>
      <c r="BI69" s="992"/>
      <c r="BJ69" s="992"/>
      <c r="BK69" s="992"/>
      <c r="BL69" s="992"/>
      <c r="BM69" s="992"/>
      <c r="BN69" s="992"/>
      <c r="BO69" s="992"/>
      <c r="BP69" s="992"/>
      <c r="BQ69" s="992"/>
      <c r="BR69" s="992"/>
      <c r="BS69" s="992"/>
      <c r="BT69" s="992"/>
      <c r="BU69" s="992"/>
      <c r="BV69" s="992"/>
      <c r="BW69" s="992"/>
      <c r="BX69" s="992"/>
      <c r="BY69" s="992"/>
      <c r="BZ69" s="992"/>
      <c r="CA69" s="992"/>
      <c r="CB69" s="992"/>
      <c r="CC69" s="992"/>
    </row>
    <row r="70" spans="1:81">
      <c r="A70" s="801"/>
      <c r="B70" s="801"/>
      <c r="C70" s="801"/>
      <c r="D70" s="801"/>
      <c r="E70" s="801"/>
      <c r="F70" s="801"/>
      <c r="G70" s="803"/>
      <c r="H70" s="801"/>
      <c r="I70" s="801"/>
      <c r="J70" s="801"/>
      <c r="K70" s="996"/>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row>
    <row r="71" spans="1:81">
      <c r="A71" s="801"/>
      <c r="B71" s="801"/>
      <c r="C71" s="801"/>
      <c r="D71" s="801"/>
      <c r="E71" s="801"/>
      <c r="F71" s="801"/>
      <c r="G71" s="803"/>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row>
    <row r="72" spans="1:81">
      <c r="A72" s="801"/>
      <c r="B72" s="801"/>
      <c r="C72" s="801"/>
      <c r="D72" s="801"/>
      <c r="E72" s="801"/>
      <c r="F72" s="801"/>
      <c r="G72" s="803"/>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row>
    <row r="73" spans="1:81">
      <c r="A73" s="801"/>
      <c r="B73" s="801"/>
      <c r="C73" s="801"/>
      <c r="D73" s="801"/>
      <c r="E73" s="801"/>
      <c r="F73" s="801"/>
      <c r="G73" s="803"/>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1"/>
      <c r="CC73" s="801"/>
    </row>
    <row r="74" spans="1:81">
      <c r="A74" s="801"/>
      <c r="B74" s="801"/>
      <c r="C74" s="801"/>
      <c r="D74" s="801"/>
      <c r="E74" s="801"/>
      <c r="F74" s="801"/>
      <c r="G74" s="803"/>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1"/>
      <c r="CC74" s="801"/>
    </row>
    <row r="75" spans="1:81">
      <c r="A75" s="801"/>
      <c r="B75" s="801"/>
      <c r="C75" s="801"/>
      <c r="D75" s="801"/>
      <c r="E75" s="801"/>
      <c r="F75" s="801"/>
      <c r="G75" s="803"/>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1"/>
      <c r="CC75" s="801"/>
    </row>
    <row r="76" spans="1:81">
      <c r="A76" s="801"/>
      <c r="B76" s="801"/>
      <c r="C76" s="801"/>
      <c r="D76" s="801"/>
      <c r="E76" s="801"/>
      <c r="F76" s="801"/>
      <c r="G76" s="803"/>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801"/>
      <c r="BL76" s="801"/>
      <c r="BM76" s="801"/>
      <c r="BN76" s="801"/>
      <c r="BO76" s="801"/>
      <c r="BP76" s="801"/>
      <c r="BQ76" s="801"/>
      <c r="BR76" s="801"/>
      <c r="BS76" s="801"/>
      <c r="BT76" s="801"/>
      <c r="BU76" s="801"/>
      <c r="BV76" s="801"/>
      <c r="BW76" s="801"/>
      <c r="BX76" s="801"/>
      <c r="BY76" s="801"/>
      <c r="BZ76" s="801"/>
      <c r="CA76" s="801"/>
      <c r="CB76" s="801"/>
      <c r="CC76" s="801"/>
    </row>
    <row r="77" spans="1:81">
      <c r="A77" s="801"/>
      <c r="B77" s="801"/>
      <c r="C77" s="801"/>
      <c r="D77" s="801"/>
      <c r="E77" s="801"/>
      <c r="F77" s="801"/>
      <c r="G77" s="803"/>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row>
    <row r="78" spans="1:81">
      <c r="A78" s="801"/>
      <c r="B78" s="801"/>
      <c r="C78" s="801"/>
      <c r="D78" s="801"/>
      <c r="E78" s="801"/>
      <c r="F78" s="801"/>
      <c r="G78" s="803"/>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row>
    <row r="79" spans="1:81">
      <c r="A79" s="801"/>
      <c r="B79" s="801"/>
      <c r="C79" s="801"/>
      <c r="D79" s="801"/>
      <c r="E79" s="801"/>
      <c r="F79" s="801"/>
      <c r="G79" s="803"/>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row>
    <row r="80" spans="1:81">
      <c r="A80" s="801"/>
      <c r="B80" s="801"/>
      <c r="C80" s="801"/>
      <c r="D80" s="801"/>
      <c r="E80" s="801"/>
      <c r="F80" s="801"/>
      <c r="G80" s="803"/>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row>
    <row r="81" spans="1:81">
      <c r="A81" s="801"/>
      <c r="B81" s="801"/>
      <c r="C81" s="801"/>
      <c r="D81" s="801"/>
      <c r="E81" s="801"/>
      <c r="F81" s="801"/>
      <c r="G81" s="803"/>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row>
    <row r="82" spans="1:81">
      <c r="A82" s="801"/>
      <c r="B82" s="801"/>
      <c r="C82" s="801"/>
      <c r="D82" s="801"/>
      <c r="E82" s="801"/>
      <c r="F82" s="801"/>
      <c r="G82" s="803"/>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c r="BI82" s="801"/>
      <c r="BJ82" s="801"/>
      <c r="BK82" s="801"/>
      <c r="BL82" s="801"/>
      <c r="BM82" s="801"/>
      <c r="BN82" s="801"/>
      <c r="BO82" s="801"/>
      <c r="BP82" s="801"/>
      <c r="BQ82" s="801"/>
      <c r="BR82" s="801"/>
      <c r="BS82" s="801"/>
      <c r="BT82" s="801"/>
      <c r="BU82" s="801"/>
      <c r="BV82" s="801"/>
      <c r="BW82" s="801"/>
      <c r="BX82" s="801"/>
      <c r="BY82" s="801"/>
      <c r="BZ82" s="801"/>
      <c r="CA82" s="801"/>
      <c r="CB82" s="801"/>
      <c r="CC82" s="801"/>
    </row>
    <row r="83" spans="1:81">
      <c r="A83" s="801"/>
      <c r="B83" s="801"/>
      <c r="C83" s="801"/>
      <c r="D83" s="801"/>
      <c r="E83" s="801"/>
      <c r="F83" s="801"/>
      <c r="G83" s="803"/>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801"/>
      <c r="BL83" s="801"/>
      <c r="BM83" s="801"/>
      <c r="BN83" s="801"/>
      <c r="BO83" s="801"/>
      <c r="BP83" s="801"/>
      <c r="BQ83" s="801"/>
      <c r="BR83" s="801"/>
      <c r="BS83" s="801"/>
      <c r="BT83" s="801"/>
      <c r="BU83" s="801"/>
      <c r="BV83" s="801"/>
      <c r="BW83" s="801"/>
      <c r="BX83" s="801"/>
      <c r="BY83" s="801"/>
      <c r="BZ83" s="801"/>
      <c r="CA83" s="801"/>
      <c r="CB83" s="801"/>
      <c r="CC83" s="801"/>
    </row>
    <row r="84" spans="1:81">
      <c r="A84" s="801"/>
      <c r="B84" s="801"/>
      <c r="C84" s="801"/>
      <c r="D84" s="801"/>
      <c r="E84" s="801"/>
      <c r="F84" s="801"/>
      <c r="G84" s="803"/>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row>
    <row r="85" spans="1:81">
      <c r="A85" s="801"/>
      <c r="B85" s="801"/>
      <c r="C85" s="801"/>
      <c r="D85" s="801"/>
      <c r="E85" s="801"/>
      <c r="F85" s="801"/>
      <c r="G85" s="803"/>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row>
    <row r="86" spans="1:81">
      <c r="A86" s="801"/>
      <c r="B86" s="801"/>
      <c r="C86" s="801"/>
      <c r="D86" s="801"/>
      <c r="E86" s="801"/>
      <c r="F86" s="801"/>
      <c r="G86" s="803"/>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row>
    <row r="87" spans="1:81">
      <c r="A87" s="801"/>
      <c r="B87" s="801"/>
      <c r="C87" s="801"/>
      <c r="D87" s="801"/>
      <c r="E87" s="801"/>
      <c r="F87" s="801"/>
      <c r="G87" s="803"/>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801"/>
      <c r="BJ87" s="801"/>
      <c r="BK87" s="801"/>
      <c r="BL87" s="801"/>
      <c r="BM87" s="801"/>
      <c r="BN87" s="801"/>
      <c r="BO87" s="801"/>
      <c r="BP87" s="801"/>
      <c r="BQ87" s="801"/>
      <c r="BR87" s="801"/>
      <c r="BS87" s="801"/>
      <c r="BT87" s="801"/>
      <c r="BU87" s="801"/>
      <c r="BV87" s="801"/>
      <c r="BW87" s="801"/>
      <c r="BX87" s="801"/>
      <c r="BY87" s="801"/>
      <c r="BZ87" s="801"/>
      <c r="CA87" s="801"/>
      <c r="CB87" s="801"/>
      <c r="CC87" s="801"/>
    </row>
    <row r="88" spans="1:81">
      <c r="A88" s="801"/>
      <c r="B88" s="801"/>
      <c r="C88" s="801"/>
      <c r="D88" s="801"/>
      <c r="E88" s="801"/>
      <c r="F88" s="801"/>
      <c r="G88" s="803"/>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c r="BI88" s="801"/>
      <c r="BJ88" s="801"/>
      <c r="BK88" s="801"/>
      <c r="BL88" s="801"/>
      <c r="BM88" s="801"/>
      <c r="BN88" s="801"/>
      <c r="BO88" s="801"/>
      <c r="BP88" s="801"/>
      <c r="BQ88" s="801"/>
      <c r="BR88" s="801"/>
      <c r="BS88" s="801"/>
      <c r="BT88" s="801"/>
      <c r="BU88" s="801"/>
      <c r="BV88" s="801"/>
      <c r="BW88" s="801"/>
      <c r="BX88" s="801"/>
      <c r="BY88" s="801"/>
      <c r="BZ88" s="801"/>
      <c r="CA88" s="801"/>
      <c r="CB88" s="801"/>
      <c r="CC88" s="801"/>
    </row>
    <row r="89" spans="1:81">
      <c r="A89" s="801"/>
      <c r="B89" s="801"/>
      <c r="C89" s="801"/>
      <c r="D89" s="801"/>
      <c r="E89" s="801"/>
      <c r="F89" s="801"/>
      <c r="G89" s="803"/>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1"/>
      <c r="BX89" s="801"/>
      <c r="BY89" s="801"/>
      <c r="BZ89" s="801"/>
      <c r="CA89" s="801"/>
      <c r="CB89" s="801"/>
      <c r="CC89" s="801"/>
    </row>
    <row r="90" spans="1:81">
      <c r="A90" s="801"/>
      <c r="B90" s="801"/>
      <c r="C90" s="801"/>
      <c r="D90" s="801"/>
      <c r="E90" s="801"/>
      <c r="F90" s="801"/>
      <c r="G90" s="803"/>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row>
    <row r="91" spans="1:81">
      <c r="A91" s="801"/>
      <c r="B91" s="801"/>
      <c r="C91" s="801"/>
      <c r="D91" s="801"/>
      <c r="E91" s="801"/>
      <c r="F91" s="801"/>
      <c r="G91" s="803"/>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c r="BI91" s="801"/>
      <c r="BJ91" s="801"/>
      <c r="BK91" s="801"/>
      <c r="BL91" s="801"/>
      <c r="BM91" s="801"/>
      <c r="BN91" s="801"/>
      <c r="BO91" s="801"/>
      <c r="BP91" s="801"/>
      <c r="BQ91" s="801"/>
      <c r="BR91" s="801"/>
      <c r="BS91" s="801"/>
      <c r="BT91" s="801"/>
      <c r="BU91" s="801"/>
      <c r="BV91" s="801"/>
      <c r="BW91" s="801"/>
      <c r="BX91" s="801"/>
      <c r="BY91" s="801"/>
      <c r="BZ91" s="801"/>
      <c r="CA91" s="801"/>
      <c r="CB91" s="801"/>
      <c r="CC91" s="801"/>
    </row>
    <row r="92" spans="1:81">
      <c r="A92" s="801"/>
      <c r="B92" s="801"/>
      <c r="C92" s="801"/>
      <c r="D92" s="801"/>
      <c r="E92" s="801"/>
      <c r="F92" s="801"/>
      <c r="G92" s="803"/>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801"/>
      <c r="BL92" s="801"/>
      <c r="BM92" s="801"/>
      <c r="BN92" s="801"/>
      <c r="BO92" s="801"/>
      <c r="BP92" s="801"/>
      <c r="BQ92" s="801"/>
      <c r="BR92" s="801"/>
      <c r="BS92" s="801"/>
      <c r="BT92" s="801"/>
      <c r="BU92" s="801"/>
      <c r="BV92" s="801"/>
      <c r="BW92" s="801"/>
      <c r="BX92" s="801"/>
      <c r="BY92" s="801"/>
      <c r="BZ92" s="801"/>
      <c r="CA92" s="801"/>
      <c r="CB92" s="801"/>
      <c r="CC92" s="801"/>
    </row>
    <row r="93" spans="1:81">
      <c r="A93" s="801"/>
      <c r="B93" s="801"/>
      <c r="C93" s="801"/>
      <c r="D93" s="801"/>
      <c r="E93" s="801"/>
      <c r="F93" s="801"/>
      <c r="G93" s="803"/>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c r="BI93" s="801"/>
      <c r="BJ93" s="801"/>
      <c r="BK93" s="801"/>
      <c r="BL93" s="801"/>
      <c r="BM93" s="801"/>
      <c r="BN93" s="801"/>
      <c r="BO93" s="801"/>
      <c r="BP93" s="801"/>
      <c r="BQ93" s="801"/>
      <c r="BR93" s="801"/>
      <c r="BS93" s="801"/>
      <c r="BT93" s="801"/>
      <c r="BU93" s="801"/>
      <c r="BV93" s="801"/>
      <c r="BW93" s="801"/>
      <c r="BX93" s="801"/>
      <c r="BY93" s="801"/>
      <c r="BZ93" s="801"/>
      <c r="CA93" s="801"/>
      <c r="CB93" s="801"/>
      <c r="CC93" s="801"/>
    </row>
    <row r="94" spans="1:81">
      <c r="A94" s="801"/>
      <c r="B94" s="801"/>
      <c r="C94" s="801"/>
      <c r="D94" s="801"/>
      <c r="E94" s="801"/>
      <c r="F94" s="801"/>
      <c r="G94" s="803"/>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row>
    <row r="95" spans="1:81">
      <c r="A95" s="801"/>
      <c r="B95" s="801"/>
      <c r="C95" s="801"/>
      <c r="D95" s="801"/>
      <c r="E95" s="801"/>
      <c r="F95" s="801"/>
      <c r="G95" s="803"/>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c r="BI95" s="801"/>
      <c r="BJ95" s="801"/>
      <c r="BK95" s="801"/>
      <c r="BL95" s="801"/>
      <c r="BM95" s="801"/>
      <c r="BN95" s="801"/>
      <c r="BO95" s="801"/>
      <c r="BP95" s="801"/>
      <c r="BQ95" s="801"/>
      <c r="BR95" s="801"/>
      <c r="BS95" s="801"/>
      <c r="BT95" s="801"/>
      <c r="BU95" s="801"/>
      <c r="BV95" s="801"/>
      <c r="BW95" s="801"/>
      <c r="BX95" s="801"/>
      <c r="BY95" s="801"/>
      <c r="BZ95" s="801"/>
      <c r="CA95" s="801"/>
      <c r="CB95" s="801"/>
      <c r="CC95" s="801"/>
    </row>
    <row r="96" spans="1:81">
      <c r="A96" s="801"/>
      <c r="B96" s="801"/>
      <c r="C96" s="801"/>
      <c r="D96" s="801"/>
      <c r="E96" s="801"/>
      <c r="F96" s="801"/>
      <c r="G96" s="803"/>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801"/>
      <c r="BR96" s="801"/>
      <c r="BS96" s="801"/>
      <c r="BT96" s="801"/>
      <c r="BU96" s="801"/>
      <c r="BV96" s="801"/>
      <c r="BW96" s="801"/>
      <c r="BX96" s="801"/>
      <c r="BY96" s="801"/>
      <c r="BZ96" s="801"/>
      <c r="CA96" s="801"/>
      <c r="CB96" s="801"/>
      <c r="CC96" s="801"/>
    </row>
    <row r="97" spans="1:81">
      <c r="A97" s="801"/>
      <c r="B97" s="801"/>
      <c r="C97" s="801"/>
      <c r="D97" s="801"/>
      <c r="E97" s="801"/>
      <c r="F97" s="801"/>
      <c r="G97" s="803"/>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801"/>
      <c r="BR97" s="801"/>
      <c r="BS97" s="801"/>
      <c r="BT97" s="801"/>
      <c r="BU97" s="801"/>
      <c r="BV97" s="801"/>
      <c r="BW97" s="801"/>
      <c r="BX97" s="801"/>
      <c r="BY97" s="801"/>
      <c r="BZ97" s="801"/>
      <c r="CA97" s="801"/>
      <c r="CB97" s="801"/>
      <c r="CC97" s="801"/>
    </row>
    <row r="98" spans="1:81">
      <c r="A98" s="801"/>
      <c r="B98" s="801"/>
      <c r="C98" s="801"/>
      <c r="D98" s="801"/>
      <c r="E98" s="801"/>
      <c r="F98" s="801"/>
      <c r="G98" s="803"/>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801"/>
      <c r="BR98" s="801"/>
      <c r="BS98" s="801"/>
      <c r="BT98" s="801"/>
      <c r="BU98" s="801"/>
      <c r="BV98" s="801"/>
      <c r="BW98" s="801"/>
      <c r="BX98" s="801"/>
      <c r="BY98" s="801"/>
      <c r="BZ98" s="801"/>
      <c r="CA98" s="801"/>
      <c r="CB98" s="801"/>
      <c r="CC98" s="801"/>
    </row>
    <row r="99" spans="1:81">
      <c r="A99" s="801"/>
      <c r="B99" s="801"/>
      <c r="C99" s="801"/>
      <c r="D99" s="801"/>
      <c r="E99" s="801"/>
      <c r="F99" s="801"/>
      <c r="G99" s="803"/>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c r="BI99" s="801"/>
      <c r="BJ99" s="801"/>
      <c r="BK99" s="801"/>
      <c r="BL99" s="801"/>
      <c r="BM99" s="801"/>
      <c r="BN99" s="801"/>
      <c r="BO99" s="801"/>
      <c r="BP99" s="801"/>
      <c r="BQ99" s="801"/>
      <c r="BR99" s="801"/>
      <c r="BS99" s="801"/>
      <c r="BT99" s="801"/>
      <c r="BU99" s="801"/>
      <c r="BV99" s="801"/>
      <c r="BW99" s="801"/>
      <c r="BX99" s="801"/>
      <c r="BY99" s="801"/>
      <c r="BZ99" s="801"/>
      <c r="CA99" s="801"/>
      <c r="CB99" s="801"/>
      <c r="CC99" s="801"/>
    </row>
    <row r="100" spans="1:81">
      <c r="A100" s="801"/>
      <c r="B100" s="801"/>
      <c r="C100" s="801"/>
      <c r="D100" s="801"/>
      <c r="E100" s="801"/>
      <c r="F100" s="801"/>
      <c r="G100" s="803"/>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c r="BI100" s="801"/>
      <c r="BJ100" s="801"/>
      <c r="BK100" s="801"/>
      <c r="BL100" s="801"/>
      <c r="BM100" s="801"/>
      <c r="BN100" s="801"/>
      <c r="BO100" s="801"/>
      <c r="BP100" s="801"/>
      <c r="BQ100" s="801"/>
      <c r="BR100" s="801"/>
      <c r="BS100" s="801"/>
      <c r="BT100" s="801"/>
      <c r="BU100" s="801"/>
      <c r="BV100" s="801"/>
      <c r="BW100" s="801"/>
      <c r="BX100" s="801"/>
      <c r="BY100" s="801"/>
      <c r="BZ100" s="801"/>
      <c r="CA100" s="801"/>
      <c r="CB100" s="801"/>
      <c r="CC100" s="801"/>
    </row>
    <row r="101" spans="1:81">
      <c r="A101" s="801"/>
      <c r="B101" s="801"/>
      <c r="C101" s="801"/>
      <c r="D101" s="801"/>
      <c r="E101" s="801"/>
      <c r="F101" s="801"/>
      <c r="G101" s="803"/>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c r="BI101" s="801"/>
      <c r="BJ101" s="801"/>
      <c r="BK101" s="801"/>
      <c r="BL101" s="801"/>
      <c r="BM101" s="801"/>
      <c r="BN101" s="801"/>
      <c r="BO101" s="801"/>
      <c r="BP101" s="801"/>
      <c r="BQ101" s="801"/>
      <c r="BR101" s="801"/>
      <c r="BS101" s="801"/>
      <c r="BT101" s="801"/>
      <c r="BU101" s="801"/>
      <c r="BV101" s="801"/>
      <c r="BW101" s="801"/>
      <c r="BX101" s="801"/>
      <c r="BY101" s="801"/>
      <c r="BZ101" s="801"/>
      <c r="CA101" s="801"/>
      <c r="CB101" s="801"/>
      <c r="CC101" s="801"/>
    </row>
    <row r="102" spans="1:81">
      <c r="A102" s="801"/>
      <c r="B102" s="801"/>
      <c r="C102" s="801"/>
      <c r="D102" s="801"/>
      <c r="E102" s="801"/>
      <c r="F102" s="801"/>
      <c r="G102" s="803"/>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row>
    <row r="103" spans="1:81">
      <c r="A103" s="801"/>
      <c r="B103" s="801"/>
      <c r="C103" s="801"/>
      <c r="D103" s="801"/>
      <c r="E103" s="801"/>
      <c r="F103" s="801"/>
      <c r="G103" s="803"/>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1"/>
      <c r="BQ103" s="801"/>
      <c r="BR103" s="801"/>
      <c r="BS103" s="801"/>
      <c r="BT103" s="801"/>
      <c r="BU103" s="801"/>
      <c r="BV103" s="801"/>
      <c r="BW103" s="801"/>
      <c r="BX103" s="801"/>
      <c r="BY103" s="801"/>
      <c r="BZ103" s="801"/>
      <c r="CA103" s="801"/>
      <c r="CB103" s="801"/>
      <c r="CC103" s="801"/>
    </row>
    <row r="104" spans="1:81">
      <c r="A104" s="801"/>
      <c r="B104" s="801"/>
      <c r="C104" s="801"/>
      <c r="D104" s="801"/>
      <c r="E104" s="801"/>
      <c r="F104" s="801"/>
      <c r="G104" s="803"/>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c r="BI104" s="801"/>
      <c r="BJ104" s="801"/>
      <c r="BK104" s="801"/>
      <c r="BL104" s="801"/>
      <c r="BM104" s="801"/>
      <c r="BN104" s="801"/>
      <c r="BO104" s="801"/>
      <c r="BP104" s="801"/>
      <c r="BQ104" s="801"/>
      <c r="BR104" s="801"/>
      <c r="BS104" s="801"/>
      <c r="BT104" s="801"/>
      <c r="BU104" s="801"/>
      <c r="BV104" s="801"/>
      <c r="BW104" s="801"/>
      <c r="BX104" s="801"/>
      <c r="BY104" s="801"/>
      <c r="BZ104" s="801"/>
      <c r="CA104" s="801"/>
      <c r="CB104" s="801"/>
      <c r="CC104" s="801"/>
    </row>
    <row r="105" spans="1:81">
      <c r="A105" s="801"/>
      <c r="B105" s="801"/>
      <c r="C105" s="801"/>
      <c r="D105" s="801"/>
      <c r="E105" s="801"/>
      <c r="F105" s="801"/>
      <c r="G105" s="803"/>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1"/>
      <c r="BQ105" s="801"/>
      <c r="BR105" s="801"/>
      <c r="BS105" s="801"/>
      <c r="BT105" s="801"/>
      <c r="BU105" s="801"/>
      <c r="BV105" s="801"/>
      <c r="BW105" s="801"/>
      <c r="BX105" s="801"/>
      <c r="BY105" s="801"/>
      <c r="BZ105" s="801"/>
      <c r="CA105" s="801"/>
      <c r="CB105" s="801"/>
      <c r="CC105" s="801"/>
    </row>
    <row r="106" spans="1:81">
      <c r="A106" s="801"/>
      <c r="B106" s="801"/>
      <c r="C106" s="801"/>
      <c r="D106" s="801"/>
      <c r="E106" s="801"/>
      <c r="F106" s="801"/>
      <c r="G106" s="803"/>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c r="BI106" s="801"/>
      <c r="BJ106" s="801"/>
      <c r="BK106" s="801"/>
      <c r="BL106" s="801"/>
      <c r="BM106" s="801"/>
      <c r="BN106" s="801"/>
      <c r="BO106" s="801"/>
      <c r="BP106" s="801"/>
      <c r="BQ106" s="801"/>
      <c r="BR106" s="801"/>
      <c r="BS106" s="801"/>
      <c r="BT106" s="801"/>
      <c r="BU106" s="801"/>
      <c r="BV106" s="801"/>
      <c r="BW106" s="801"/>
      <c r="BX106" s="801"/>
      <c r="BY106" s="801"/>
      <c r="BZ106" s="801"/>
      <c r="CA106" s="801"/>
      <c r="CB106" s="801"/>
      <c r="CC106" s="801"/>
    </row>
    <row r="107" spans="1:81">
      <c r="A107" s="801"/>
      <c r="B107" s="801"/>
      <c r="C107" s="801"/>
      <c r="D107" s="801"/>
      <c r="E107" s="801"/>
      <c r="F107" s="801"/>
      <c r="G107" s="803"/>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1"/>
      <c r="BX107" s="801"/>
      <c r="BY107" s="801"/>
      <c r="BZ107" s="801"/>
      <c r="CA107" s="801"/>
      <c r="CB107" s="801"/>
      <c r="CC107" s="801"/>
    </row>
    <row r="108" spans="1:81">
      <c r="A108" s="801"/>
      <c r="B108" s="801"/>
      <c r="C108" s="801"/>
      <c r="D108" s="801"/>
      <c r="E108" s="801"/>
      <c r="F108" s="801"/>
      <c r="G108" s="803"/>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c r="BI108" s="801"/>
      <c r="BJ108" s="801"/>
      <c r="BK108" s="801"/>
      <c r="BL108" s="801"/>
      <c r="BM108" s="801"/>
      <c r="BN108" s="801"/>
      <c r="BO108" s="801"/>
      <c r="BP108" s="801"/>
      <c r="BQ108" s="801"/>
      <c r="BR108" s="801"/>
      <c r="BS108" s="801"/>
      <c r="BT108" s="801"/>
      <c r="BU108" s="801"/>
      <c r="BV108" s="801"/>
      <c r="BW108" s="801"/>
      <c r="BX108" s="801"/>
      <c r="BY108" s="801"/>
      <c r="BZ108" s="801"/>
      <c r="CA108" s="801"/>
      <c r="CB108" s="801"/>
      <c r="CC108" s="801"/>
    </row>
    <row r="109" spans="1:81">
      <c r="A109" s="801"/>
      <c r="B109" s="801"/>
      <c r="C109" s="801"/>
      <c r="D109" s="801"/>
      <c r="E109" s="801"/>
      <c r="F109" s="801"/>
      <c r="G109" s="803"/>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1"/>
      <c r="BR109" s="801"/>
      <c r="BS109" s="801"/>
      <c r="BT109" s="801"/>
      <c r="BU109" s="801"/>
      <c r="BV109" s="801"/>
      <c r="BW109" s="801"/>
      <c r="BX109" s="801"/>
      <c r="BY109" s="801"/>
      <c r="BZ109" s="801"/>
      <c r="CA109" s="801"/>
      <c r="CB109" s="801"/>
      <c r="CC109" s="801"/>
    </row>
    <row r="110" spans="1:81">
      <c r="A110" s="801"/>
      <c r="B110" s="801"/>
      <c r="C110" s="801"/>
      <c r="D110" s="801"/>
      <c r="E110" s="801"/>
      <c r="F110" s="801"/>
      <c r="G110" s="803"/>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c r="BI110" s="801"/>
      <c r="BJ110" s="801"/>
      <c r="BK110" s="801"/>
      <c r="BL110" s="801"/>
      <c r="BM110" s="801"/>
      <c r="BN110" s="801"/>
      <c r="BO110" s="801"/>
      <c r="BP110" s="801"/>
      <c r="BQ110" s="801"/>
      <c r="BR110" s="801"/>
      <c r="BS110" s="801"/>
      <c r="BT110" s="801"/>
      <c r="BU110" s="801"/>
      <c r="BV110" s="801"/>
      <c r="BW110" s="801"/>
      <c r="BX110" s="801"/>
      <c r="BY110" s="801"/>
      <c r="BZ110" s="801"/>
      <c r="CA110" s="801"/>
      <c r="CB110" s="801"/>
      <c r="CC110" s="801"/>
    </row>
    <row r="111" spans="1:81">
      <c r="A111" s="801"/>
      <c r="B111" s="801"/>
      <c r="C111" s="801"/>
      <c r="D111" s="801"/>
      <c r="E111" s="801"/>
      <c r="F111" s="801"/>
      <c r="G111" s="803"/>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c r="BI111" s="801"/>
      <c r="BJ111" s="801"/>
      <c r="BK111" s="801"/>
      <c r="BL111" s="801"/>
      <c r="BM111" s="801"/>
      <c r="BN111" s="801"/>
      <c r="BO111" s="801"/>
      <c r="BP111" s="801"/>
      <c r="BQ111" s="801"/>
      <c r="BR111" s="801"/>
      <c r="BS111" s="801"/>
      <c r="BT111" s="801"/>
      <c r="BU111" s="801"/>
      <c r="BV111" s="801"/>
      <c r="BW111" s="801"/>
      <c r="BX111" s="801"/>
      <c r="BY111" s="801"/>
      <c r="BZ111" s="801"/>
      <c r="CA111" s="801"/>
      <c r="CB111" s="801"/>
      <c r="CC111" s="801"/>
    </row>
    <row r="112" spans="1:81">
      <c r="A112" s="801"/>
      <c r="B112" s="801"/>
      <c r="C112" s="801"/>
      <c r="D112" s="801"/>
      <c r="E112" s="801"/>
      <c r="F112" s="801"/>
      <c r="G112" s="803"/>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1"/>
      <c r="BQ112" s="801"/>
      <c r="BR112" s="801"/>
      <c r="BS112" s="801"/>
      <c r="BT112" s="801"/>
      <c r="BU112" s="801"/>
      <c r="BV112" s="801"/>
      <c r="BW112" s="801"/>
      <c r="BX112" s="801"/>
      <c r="BY112" s="801"/>
      <c r="BZ112" s="801"/>
      <c r="CA112" s="801"/>
      <c r="CB112" s="801"/>
      <c r="CC112" s="801"/>
    </row>
    <row r="113" spans="1:81">
      <c r="A113" s="801"/>
      <c r="B113" s="801"/>
      <c r="C113" s="801"/>
      <c r="D113" s="801"/>
      <c r="E113" s="801"/>
      <c r="F113" s="801"/>
      <c r="G113" s="803"/>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row>
    <row r="114" spans="1:81">
      <c r="A114" s="801"/>
      <c r="B114" s="801"/>
      <c r="C114" s="801"/>
      <c r="D114" s="801"/>
      <c r="E114" s="801"/>
      <c r="F114" s="801"/>
      <c r="G114" s="803"/>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row>
    <row r="115" spans="1:81">
      <c r="A115" s="801"/>
      <c r="B115" s="801"/>
      <c r="C115" s="801"/>
      <c r="D115" s="801"/>
      <c r="E115" s="801"/>
      <c r="F115" s="801"/>
      <c r="G115" s="803"/>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row>
    <row r="116" spans="1:81">
      <c r="A116" s="801"/>
      <c r="B116" s="801"/>
      <c r="C116" s="801"/>
      <c r="D116" s="801"/>
      <c r="E116" s="801"/>
      <c r="F116" s="801"/>
      <c r="G116" s="803"/>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01"/>
      <c r="AN116" s="801"/>
      <c r="AO116" s="801"/>
      <c r="AP116" s="801"/>
      <c r="AQ116" s="80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row>
    <row r="117" spans="1:81">
      <c r="A117" s="801"/>
      <c r="B117" s="801"/>
      <c r="C117" s="801"/>
      <c r="D117" s="801"/>
      <c r="E117" s="801"/>
      <c r="F117" s="801"/>
      <c r="G117" s="803"/>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1"/>
      <c r="BQ117" s="801"/>
      <c r="BR117" s="801"/>
      <c r="BS117" s="801"/>
      <c r="BT117" s="801"/>
      <c r="BU117" s="801"/>
      <c r="BV117" s="801"/>
      <c r="BW117" s="801"/>
      <c r="BX117" s="801"/>
      <c r="BY117" s="801"/>
      <c r="BZ117" s="801"/>
      <c r="CA117" s="801"/>
      <c r="CB117" s="801"/>
      <c r="CC117" s="801"/>
    </row>
    <row r="118" spans="1:81">
      <c r="A118" s="801"/>
      <c r="B118" s="801"/>
      <c r="C118" s="801"/>
      <c r="D118" s="801"/>
      <c r="E118" s="801"/>
      <c r="F118" s="801"/>
      <c r="G118" s="803"/>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c r="AN118" s="801"/>
      <c r="AO118" s="801"/>
      <c r="AP118" s="801"/>
      <c r="AQ118" s="801"/>
      <c r="AR118" s="801"/>
      <c r="AS118" s="801"/>
      <c r="AT118" s="801"/>
      <c r="AU118" s="801"/>
      <c r="AV118" s="801"/>
      <c r="AW118" s="801"/>
      <c r="AX118" s="801"/>
      <c r="AY118" s="801"/>
      <c r="AZ118" s="801"/>
      <c r="BA118" s="801"/>
      <c r="BB118" s="801"/>
      <c r="BC118" s="801"/>
      <c r="BD118" s="801"/>
      <c r="BE118" s="801"/>
      <c r="BF118" s="801"/>
      <c r="BG118" s="801"/>
      <c r="BH118" s="801"/>
      <c r="BI118" s="801"/>
      <c r="BJ118" s="801"/>
      <c r="BK118" s="801"/>
      <c r="BL118" s="801"/>
      <c r="BM118" s="801"/>
      <c r="BN118" s="801"/>
      <c r="BO118" s="801"/>
      <c r="BP118" s="801"/>
      <c r="BQ118" s="801"/>
      <c r="BR118" s="801"/>
      <c r="BS118" s="801"/>
      <c r="BT118" s="801"/>
      <c r="BU118" s="801"/>
      <c r="BV118" s="801"/>
      <c r="BW118" s="801"/>
      <c r="BX118" s="801"/>
      <c r="BY118" s="801"/>
      <c r="BZ118" s="801"/>
      <c r="CA118" s="801"/>
      <c r="CB118" s="801"/>
      <c r="CC118" s="801"/>
    </row>
    <row r="119" spans="1:81">
      <c r="A119" s="801"/>
      <c r="B119" s="801"/>
      <c r="C119" s="801"/>
      <c r="D119" s="801"/>
      <c r="E119" s="801"/>
      <c r="F119" s="801"/>
      <c r="G119" s="803"/>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1"/>
      <c r="AK119" s="801"/>
      <c r="AL119" s="801"/>
      <c r="AM119" s="801"/>
      <c r="AN119" s="801"/>
      <c r="AO119" s="801"/>
      <c r="AP119" s="801"/>
      <c r="AQ119" s="801"/>
      <c r="AR119" s="801"/>
      <c r="AS119" s="801"/>
      <c r="AT119" s="801"/>
      <c r="AU119" s="801"/>
      <c r="AV119" s="801"/>
      <c r="AW119" s="801"/>
      <c r="AX119" s="801"/>
      <c r="AY119" s="801"/>
      <c r="AZ119" s="801"/>
      <c r="BA119" s="801"/>
      <c r="BB119" s="801"/>
      <c r="BC119" s="801"/>
      <c r="BD119" s="801"/>
      <c r="BE119" s="801"/>
      <c r="BF119" s="801"/>
      <c r="BG119" s="801"/>
      <c r="BH119" s="801"/>
      <c r="BI119" s="801"/>
      <c r="BJ119" s="801"/>
      <c r="BK119" s="801"/>
      <c r="BL119" s="801"/>
      <c r="BM119" s="801"/>
      <c r="BN119" s="801"/>
      <c r="BO119" s="801"/>
      <c r="BP119" s="801"/>
      <c r="BQ119" s="801"/>
      <c r="BR119" s="801"/>
      <c r="BS119" s="801"/>
      <c r="BT119" s="801"/>
      <c r="BU119" s="801"/>
      <c r="BV119" s="801"/>
      <c r="BW119" s="801"/>
      <c r="BX119" s="801"/>
      <c r="BY119" s="801"/>
      <c r="BZ119" s="801"/>
      <c r="CA119" s="801"/>
      <c r="CB119" s="801"/>
      <c r="CC119" s="801"/>
    </row>
    <row r="120" spans="1:81">
      <c r="A120" s="801"/>
      <c r="B120" s="801"/>
      <c r="C120" s="801"/>
      <c r="D120" s="801"/>
      <c r="E120" s="801"/>
      <c r="F120" s="801"/>
      <c r="G120" s="803"/>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row>
    <row r="121" spans="1:81">
      <c r="A121" s="801"/>
      <c r="B121" s="801"/>
      <c r="C121" s="801"/>
      <c r="D121" s="801"/>
      <c r="E121" s="801"/>
      <c r="F121" s="801"/>
      <c r="G121" s="803"/>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row>
    <row r="122" spans="1:81">
      <c r="A122" s="801"/>
      <c r="B122" s="801"/>
      <c r="C122" s="801"/>
      <c r="D122" s="801"/>
      <c r="E122" s="801"/>
      <c r="F122" s="801"/>
      <c r="G122" s="803"/>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c r="AG122" s="801"/>
      <c r="AH122" s="801"/>
      <c r="AI122" s="801"/>
      <c r="AJ122" s="801"/>
      <c r="AK122" s="801"/>
      <c r="AL122" s="801"/>
      <c r="AM122" s="801"/>
      <c r="AN122" s="801"/>
      <c r="AO122" s="801"/>
      <c r="AP122" s="801"/>
      <c r="AQ122" s="801"/>
      <c r="AR122" s="801"/>
      <c r="AS122" s="801"/>
      <c r="AT122" s="801"/>
      <c r="AU122" s="801"/>
      <c r="AV122" s="801"/>
      <c r="AW122" s="801"/>
      <c r="AX122" s="801"/>
      <c r="AY122" s="801"/>
      <c r="AZ122" s="801"/>
      <c r="BA122" s="801"/>
      <c r="BB122" s="801"/>
      <c r="BC122" s="801"/>
      <c r="BD122" s="801"/>
      <c r="BE122" s="801"/>
      <c r="BF122" s="801"/>
      <c r="BG122" s="801"/>
      <c r="BH122" s="801"/>
      <c r="BI122" s="801"/>
      <c r="BJ122" s="801"/>
      <c r="BK122" s="801"/>
      <c r="BL122" s="801"/>
      <c r="BM122" s="801"/>
      <c r="BN122" s="801"/>
      <c r="BO122" s="801"/>
      <c r="BP122" s="801"/>
      <c r="BQ122" s="801"/>
      <c r="BR122" s="801"/>
      <c r="BS122" s="801"/>
      <c r="BT122" s="801"/>
      <c r="BU122" s="801"/>
      <c r="BV122" s="801"/>
      <c r="BW122" s="801"/>
      <c r="BX122" s="801"/>
      <c r="BY122" s="801"/>
      <c r="BZ122" s="801"/>
      <c r="CA122" s="801"/>
      <c r="CB122" s="801"/>
      <c r="CC122" s="801"/>
    </row>
    <row r="123" spans="1:81">
      <c r="A123" s="801"/>
      <c r="B123" s="801"/>
      <c r="C123" s="801"/>
      <c r="D123" s="801"/>
      <c r="E123" s="801"/>
      <c r="F123" s="801"/>
      <c r="G123" s="803"/>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801"/>
      <c r="AL123" s="801"/>
      <c r="AM123" s="801"/>
      <c r="AN123" s="801"/>
      <c r="AO123" s="801"/>
      <c r="AP123" s="801"/>
      <c r="AQ123" s="801"/>
      <c r="AR123" s="801"/>
      <c r="AS123" s="801"/>
      <c r="AT123" s="801"/>
      <c r="AU123" s="801"/>
      <c r="AV123" s="801"/>
      <c r="AW123" s="801"/>
      <c r="AX123" s="801"/>
      <c r="AY123" s="801"/>
      <c r="AZ123" s="801"/>
      <c r="BA123" s="801"/>
      <c r="BB123" s="801"/>
      <c r="BC123" s="801"/>
      <c r="BD123" s="801"/>
      <c r="BE123" s="801"/>
      <c r="BF123" s="801"/>
      <c r="BG123" s="801"/>
      <c r="BH123" s="801"/>
      <c r="BI123" s="801"/>
      <c r="BJ123" s="801"/>
      <c r="BK123" s="801"/>
      <c r="BL123" s="801"/>
      <c r="BM123" s="801"/>
      <c r="BN123" s="801"/>
      <c r="BO123" s="801"/>
      <c r="BP123" s="801"/>
      <c r="BQ123" s="801"/>
      <c r="BR123" s="801"/>
      <c r="BS123" s="801"/>
      <c r="BT123" s="801"/>
      <c r="BU123" s="801"/>
      <c r="BV123" s="801"/>
      <c r="BW123" s="801"/>
      <c r="BX123" s="801"/>
      <c r="BY123" s="801"/>
      <c r="BZ123" s="801"/>
      <c r="CA123" s="801"/>
      <c r="CB123" s="801"/>
      <c r="CC123" s="801"/>
    </row>
    <row r="124" spans="1:81">
      <c r="A124" s="801"/>
      <c r="B124" s="801"/>
      <c r="C124" s="801"/>
      <c r="D124" s="801"/>
      <c r="E124" s="801"/>
      <c r="F124" s="801"/>
      <c r="G124" s="803"/>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1"/>
      <c r="BQ124" s="801"/>
      <c r="BR124" s="801"/>
      <c r="BS124" s="801"/>
      <c r="BT124" s="801"/>
      <c r="BU124" s="801"/>
      <c r="BV124" s="801"/>
      <c r="BW124" s="801"/>
      <c r="BX124" s="801"/>
      <c r="BY124" s="801"/>
      <c r="BZ124" s="801"/>
      <c r="CA124" s="801"/>
      <c r="CB124" s="801"/>
      <c r="CC124" s="801"/>
    </row>
    <row r="125" spans="1:81">
      <c r="A125" s="801"/>
      <c r="B125" s="801"/>
      <c r="C125" s="801"/>
      <c r="D125" s="801"/>
      <c r="E125" s="801"/>
      <c r="F125" s="801"/>
      <c r="G125" s="803"/>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c r="AG125" s="801"/>
      <c r="AH125" s="801"/>
      <c r="AI125" s="801"/>
      <c r="AJ125" s="801"/>
      <c r="AK125" s="801"/>
      <c r="AL125" s="801"/>
      <c r="AM125" s="801"/>
      <c r="AN125" s="801"/>
      <c r="AO125" s="801"/>
      <c r="AP125" s="801"/>
      <c r="AQ125" s="801"/>
      <c r="AR125" s="801"/>
      <c r="AS125" s="801"/>
      <c r="AT125" s="801"/>
      <c r="AU125" s="801"/>
      <c r="AV125" s="801"/>
      <c r="AW125" s="801"/>
      <c r="AX125" s="801"/>
      <c r="AY125" s="801"/>
      <c r="AZ125" s="801"/>
      <c r="BA125" s="801"/>
      <c r="BB125" s="801"/>
      <c r="BC125" s="801"/>
      <c r="BD125" s="801"/>
      <c r="BE125" s="801"/>
      <c r="BF125" s="801"/>
      <c r="BG125" s="801"/>
      <c r="BH125" s="801"/>
      <c r="BI125" s="801"/>
      <c r="BJ125" s="801"/>
      <c r="BK125" s="801"/>
      <c r="BL125" s="801"/>
      <c r="BM125" s="801"/>
      <c r="BN125" s="801"/>
      <c r="BO125" s="801"/>
      <c r="BP125" s="801"/>
      <c r="BQ125" s="801"/>
      <c r="BR125" s="801"/>
      <c r="BS125" s="801"/>
      <c r="BT125" s="801"/>
      <c r="BU125" s="801"/>
      <c r="BV125" s="801"/>
      <c r="BW125" s="801"/>
      <c r="BX125" s="801"/>
      <c r="BY125" s="801"/>
      <c r="BZ125" s="801"/>
      <c r="CA125" s="801"/>
      <c r="CB125" s="801"/>
      <c r="CC125" s="801"/>
    </row>
    <row r="126" spans="1:81">
      <c r="A126" s="801"/>
      <c r="B126" s="801"/>
      <c r="C126" s="801"/>
      <c r="D126" s="801"/>
      <c r="E126" s="801"/>
      <c r="F126" s="801"/>
      <c r="G126" s="803"/>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801"/>
      <c r="AM126" s="801"/>
      <c r="AN126" s="801"/>
      <c r="AO126" s="801"/>
      <c r="AP126" s="801"/>
      <c r="AQ126" s="801"/>
      <c r="AR126" s="801"/>
      <c r="AS126" s="801"/>
      <c r="AT126" s="801"/>
      <c r="AU126" s="801"/>
      <c r="AV126" s="801"/>
      <c r="AW126" s="801"/>
      <c r="AX126" s="801"/>
      <c r="AY126" s="801"/>
      <c r="AZ126" s="801"/>
      <c r="BA126" s="801"/>
      <c r="BB126" s="801"/>
      <c r="BC126" s="801"/>
      <c r="BD126" s="801"/>
      <c r="BE126" s="801"/>
      <c r="BF126" s="801"/>
      <c r="BG126" s="801"/>
      <c r="BH126" s="801"/>
      <c r="BI126" s="801"/>
      <c r="BJ126" s="801"/>
      <c r="BK126" s="801"/>
      <c r="BL126" s="801"/>
      <c r="BM126" s="801"/>
      <c r="BN126" s="801"/>
      <c r="BO126" s="801"/>
      <c r="BP126" s="801"/>
      <c r="BQ126" s="801"/>
      <c r="BR126" s="801"/>
      <c r="BS126" s="801"/>
      <c r="BT126" s="801"/>
      <c r="BU126" s="801"/>
      <c r="BV126" s="801"/>
      <c r="BW126" s="801"/>
      <c r="BX126" s="801"/>
      <c r="BY126" s="801"/>
      <c r="BZ126" s="801"/>
      <c r="CA126" s="801"/>
      <c r="CB126" s="801"/>
      <c r="CC126" s="801"/>
    </row>
    <row r="127" spans="1:81">
      <c r="A127" s="801"/>
      <c r="B127" s="801"/>
      <c r="C127" s="801"/>
      <c r="D127" s="801"/>
      <c r="E127" s="801"/>
      <c r="F127" s="801"/>
      <c r="G127" s="803"/>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c r="BC127" s="801"/>
      <c r="BD127" s="801"/>
      <c r="BE127" s="801"/>
      <c r="BF127" s="801"/>
      <c r="BG127" s="801"/>
      <c r="BH127" s="801"/>
      <c r="BI127" s="801"/>
      <c r="BJ127" s="801"/>
      <c r="BK127" s="801"/>
      <c r="BL127" s="801"/>
      <c r="BM127" s="801"/>
      <c r="BN127" s="801"/>
      <c r="BO127" s="801"/>
      <c r="BP127" s="801"/>
      <c r="BQ127" s="801"/>
      <c r="BR127" s="801"/>
      <c r="BS127" s="801"/>
      <c r="BT127" s="801"/>
      <c r="BU127" s="801"/>
      <c r="BV127" s="801"/>
      <c r="BW127" s="801"/>
      <c r="BX127" s="801"/>
      <c r="BY127" s="801"/>
      <c r="BZ127" s="801"/>
      <c r="CA127" s="801"/>
      <c r="CB127" s="801"/>
      <c r="CC127" s="801"/>
    </row>
    <row r="128" spans="1:81">
      <c r="A128" s="801"/>
      <c r="B128" s="801"/>
      <c r="C128" s="801"/>
      <c r="D128" s="801"/>
      <c r="E128" s="801"/>
      <c r="F128" s="801"/>
      <c r="G128" s="803"/>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c r="AG128" s="801"/>
      <c r="AH128" s="801"/>
      <c r="AI128" s="801"/>
      <c r="AJ128" s="801"/>
      <c r="AK128" s="801"/>
      <c r="AL128" s="801"/>
      <c r="AM128" s="801"/>
      <c r="AN128" s="801"/>
      <c r="AO128" s="801"/>
      <c r="AP128" s="801"/>
      <c r="AQ128" s="801"/>
      <c r="AR128" s="801"/>
      <c r="AS128" s="801"/>
      <c r="AT128" s="801"/>
      <c r="AU128" s="801"/>
      <c r="AV128" s="801"/>
      <c r="AW128" s="801"/>
      <c r="AX128" s="801"/>
      <c r="AY128" s="801"/>
      <c r="AZ128" s="801"/>
      <c r="BA128" s="801"/>
      <c r="BB128" s="801"/>
      <c r="BC128" s="801"/>
      <c r="BD128" s="801"/>
      <c r="BE128" s="801"/>
      <c r="BF128" s="801"/>
      <c r="BG128" s="801"/>
      <c r="BH128" s="801"/>
      <c r="BI128" s="801"/>
      <c r="BJ128" s="801"/>
      <c r="BK128" s="801"/>
      <c r="BL128" s="801"/>
      <c r="BM128" s="801"/>
      <c r="BN128" s="801"/>
      <c r="BO128" s="801"/>
      <c r="BP128" s="801"/>
      <c r="BQ128" s="801"/>
      <c r="BR128" s="801"/>
      <c r="BS128" s="801"/>
      <c r="BT128" s="801"/>
      <c r="BU128" s="801"/>
      <c r="BV128" s="801"/>
      <c r="BW128" s="801"/>
      <c r="BX128" s="801"/>
      <c r="BY128" s="801"/>
      <c r="BZ128" s="801"/>
      <c r="CA128" s="801"/>
      <c r="CB128" s="801"/>
      <c r="CC128" s="801"/>
    </row>
    <row r="129" spans="1:81">
      <c r="A129" s="801"/>
      <c r="B129" s="801"/>
      <c r="C129" s="801"/>
      <c r="D129" s="801"/>
      <c r="E129" s="801"/>
      <c r="F129" s="801"/>
      <c r="G129" s="803"/>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c r="AG129" s="801"/>
      <c r="AH129" s="801"/>
      <c r="AI129" s="801"/>
      <c r="AJ129" s="801"/>
      <c r="AK129" s="801"/>
      <c r="AL129" s="801"/>
      <c r="AM129" s="801"/>
      <c r="AN129" s="801"/>
      <c r="AO129" s="801"/>
      <c r="AP129" s="801"/>
      <c r="AQ129" s="801"/>
      <c r="AR129" s="801"/>
      <c r="AS129" s="801"/>
      <c r="AT129" s="801"/>
      <c r="AU129" s="801"/>
      <c r="AV129" s="801"/>
      <c r="AW129" s="801"/>
      <c r="AX129" s="801"/>
      <c r="AY129" s="801"/>
      <c r="AZ129" s="801"/>
      <c r="BA129" s="801"/>
      <c r="BB129" s="80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row>
    <row r="130" spans="1:81">
      <c r="A130" s="801"/>
      <c r="B130" s="801"/>
      <c r="C130" s="801"/>
      <c r="D130" s="801"/>
      <c r="E130" s="801"/>
      <c r="F130" s="801"/>
      <c r="G130" s="803"/>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1"/>
      <c r="AY130" s="801"/>
      <c r="AZ130" s="801"/>
      <c r="BA130" s="801"/>
      <c r="BB130" s="80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row>
    <row r="131" spans="1:81">
      <c r="A131" s="801"/>
      <c r="B131" s="801"/>
      <c r="C131" s="801"/>
      <c r="D131" s="801"/>
      <c r="E131" s="801"/>
      <c r="F131" s="801"/>
      <c r="G131" s="803"/>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c r="AG131" s="801"/>
      <c r="AH131" s="801"/>
      <c r="AI131" s="801"/>
      <c r="AJ131" s="801"/>
      <c r="AK131" s="801"/>
      <c r="AL131" s="801"/>
      <c r="AM131" s="801"/>
      <c r="AN131" s="801"/>
      <c r="AO131" s="801"/>
      <c r="AP131" s="801"/>
      <c r="AQ131" s="801"/>
      <c r="AR131" s="801"/>
      <c r="AS131" s="801"/>
      <c r="AT131" s="801"/>
      <c r="AU131" s="801"/>
      <c r="AV131" s="801"/>
      <c r="AW131" s="801"/>
      <c r="AX131" s="801"/>
      <c r="AY131" s="801"/>
      <c r="AZ131" s="801"/>
      <c r="BA131" s="801"/>
      <c r="BB131" s="801"/>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row>
    <row r="132" spans="1:81">
      <c r="A132" s="801"/>
      <c r="B132" s="801"/>
      <c r="C132" s="801"/>
      <c r="D132" s="801"/>
      <c r="E132" s="801"/>
      <c r="F132" s="801"/>
      <c r="G132" s="803"/>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1"/>
      <c r="AY132" s="801"/>
      <c r="AZ132" s="801"/>
      <c r="BA132" s="801"/>
      <c r="BB132" s="801"/>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row>
    <row r="133" spans="1:81">
      <c r="A133" s="801"/>
      <c r="B133" s="801"/>
      <c r="C133" s="801"/>
      <c r="D133" s="801"/>
      <c r="E133" s="801"/>
      <c r="F133" s="801"/>
      <c r="G133" s="803"/>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801"/>
      <c r="BA133" s="801"/>
      <c r="BB133" s="801"/>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row>
    <row r="134" spans="1:81">
      <c r="A134" s="801"/>
      <c r="B134" s="801"/>
      <c r="C134" s="801"/>
      <c r="D134" s="801"/>
      <c r="E134" s="801"/>
      <c r="F134" s="801"/>
      <c r="G134" s="803"/>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1"/>
      <c r="AY134" s="801"/>
      <c r="AZ134" s="801"/>
      <c r="BA134" s="801"/>
      <c r="BB134" s="801"/>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row>
    <row r="135" spans="1:81">
      <c r="A135" s="801"/>
      <c r="B135" s="801"/>
      <c r="C135" s="801"/>
      <c r="D135" s="801"/>
      <c r="E135" s="801"/>
      <c r="F135" s="801"/>
      <c r="G135" s="803"/>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1"/>
      <c r="BO135" s="801"/>
      <c r="BP135" s="801"/>
      <c r="BQ135" s="801"/>
      <c r="BR135" s="801"/>
      <c r="BS135" s="801"/>
      <c r="BT135" s="801"/>
      <c r="BU135" s="801"/>
      <c r="BV135" s="801"/>
      <c r="BW135" s="801"/>
      <c r="BX135" s="801"/>
      <c r="BY135" s="801"/>
      <c r="BZ135" s="801"/>
      <c r="CA135" s="801"/>
      <c r="CB135" s="801"/>
      <c r="CC135" s="801"/>
    </row>
    <row r="136" spans="1:81">
      <c r="A136" s="801"/>
      <c r="B136" s="801"/>
      <c r="C136" s="801"/>
      <c r="D136" s="801"/>
      <c r="E136" s="801"/>
      <c r="F136" s="801"/>
      <c r="G136" s="803"/>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801"/>
      <c r="BA136" s="801"/>
      <c r="BB136" s="801"/>
      <c r="BC136" s="801"/>
      <c r="BD136" s="801"/>
      <c r="BE136" s="801"/>
      <c r="BF136" s="801"/>
      <c r="BG136" s="801"/>
      <c r="BH136" s="801"/>
      <c r="BI136" s="801"/>
      <c r="BJ136" s="801"/>
      <c r="BK136" s="801"/>
      <c r="BL136" s="801"/>
      <c r="BM136" s="801"/>
      <c r="BN136" s="801"/>
      <c r="BO136" s="801"/>
      <c r="BP136" s="801"/>
      <c r="BQ136" s="801"/>
      <c r="BR136" s="801"/>
      <c r="BS136" s="801"/>
      <c r="BT136" s="801"/>
      <c r="BU136" s="801"/>
      <c r="BV136" s="801"/>
      <c r="BW136" s="801"/>
      <c r="BX136" s="801"/>
      <c r="BY136" s="801"/>
      <c r="BZ136" s="801"/>
      <c r="CA136" s="801"/>
      <c r="CB136" s="801"/>
      <c r="CC136" s="801"/>
    </row>
    <row r="137" spans="1:81">
      <c r="A137" s="801"/>
      <c r="B137" s="801"/>
      <c r="C137" s="801"/>
      <c r="D137" s="801"/>
      <c r="E137" s="801"/>
      <c r="F137" s="801"/>
      <c r="G137" s="803"/>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1"/>
      <c r="AM137" s="801"/>
      <c r="AN137" s="801"/>
      <c r="AO137" s="801"/>
      <c r="AP137" s="801"/>
      <c r="AQ137" s="801"/>
      <c r="AR137" s="801"/>
      <c r="AS137" s="801"/>
      <c r="AT137" s="801"/>
      <c r="AU137" s="801"/>
      <c r="AV137" s="801"/>
      <c r="AW137" s="801"/>
      <c r="AX137" s="801"/>
      <c r="AY137" s="801"/>
      <c r="AZ137" s="801"/>
      <c r="BA137" s="801"/>
      <c r="BB137" s="801"/>
      <c r="BC137" s="801"/>
      <c r="BD137" s="801"/>
      <c r="BE137" s="801"/>
      <c r="BF137" s="801"/>
      <c r="BG137" s="801"/>
      <c r="BH137" s="801"/>
      <c r="BI137" s="801"/>
      <c r="BJ137" s="801"/>
      <c r="BK137" s="801"/>
      <c r="BL137" s="801"/>
      <c r="BM137" s="801"/>
      <c r="BN137" s="801"/>
      <c r="BO137" s="801"/>
      <c r="BP137" s="801"/>
      <c r="BQ137" s="801"/>
      <c r="BR137" s="801"/>
      <c r="BS137" s="801"/>
      <c r="BT137" s="801"/>
      <c r="BU137" s="801"/>
      <c r="BV137" s="801"/>
      <c r="BW137" s="801"/>
      <c r="BX137" s="801"/>
      <c r="BY137" s="801"/>
      <c r="BZ137" s="801"/>
      <c r="CA137" s="801"/>
      <c r="CB137" s="801"/>
      <c r="CC137" s="801"/>
    </row>
    <row r="138" spans="1:81">
      <c r="A138" s="801"/>
      <c r="B138" s="801"/>
      <c r="C138" s="801"/>
      <c r="D138" s="801"/>
      <c r="E138" s="801"/>
      <c r="F138" s="801"/>
      <c r="G138" s="803"/>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801"/>
      <c r="AU138" s="801"/>
      <c r="AV138" s="801"/>
      <c r="AW138" s="801"/>
      <c r="AX138" s="801"/>
      <c r="AY138" s="801"/>
      <c r="AZ138" s="801"/>
      <c r="BA138" s="801"/>
      <c r="BB138" s="801"/>
      <c r="BC138" s="801"/>
      <c r="BD138" s="801"/>
      <c r="BE138" s="801"/>
      <c r="BF138" s="801"/>
      <c r="BG138" s="801"/>
      <c r="BH138" s="801"/>
      <c r="BI138" s="801"/>
      <c r="BJ138" s="801"/>
      <c r="BK138" s="801"/>
      <c r="BL138" s="801"/>
      <c r="BM138" s="801"/>
      <c r="BN138" s="801"/>
      <c r="BO138" s="801"/>
      <c r="BP138" s="801"/>
      <c r="BQ138" s="801"/>
      <c r="BR138" s="801"/>
      <c r="BS138" s="801"/>
      <c r="BT138" s="801"/>
      <c r="BU138" s="801"/>
      <c r="BV138" s="801"/>
      <c r="BW138" s="801"/>
      <c r="BX138" s="801"/>
      <c r="BY138" s="801"/>
      <c r="BZ138" s="801"/>
      <c r="CA138" s="801"/>
      <c r="CB138" s="801"/>
      <c r="CC138" s="801"/>
    </row>
    <row r="139" spans="1:81">
      <c r="A139" s="801"/>
      <c r="B139" s="801"/>
      <c r="C139" s="801"/>
      <c r="D139" s="801"/>
      <c r="E139" s="801"/>
      <c r="F139" s="801"/>
      <c r="G139" s="803"/>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1"/>
      <c r="BP139" s="801"/>
      <c r="BQ139" s="801"/>
      <c r="BR139" s="801"/>
      <c r="BS139" s="801"/>
      <c r="BT139" s="801"/>
      <c r="BU139" s="801"/>
      <c r="BV139" s="801"/>
      <c r="BW139" s="801"/>
      <c r="BX139" s="801"/>
      <c r="BY139" s="801"/>
      <c r="BZ139" s="801"/>
      <c r="CA139" s="801"/>
      <c r="CB139" s="801"/>
      <c r="CC139" s="801"/>
    </row>
    <row r="140" spans="1:81">
      <c r="A140" s="801"/>
      <c r="B140" s="801"/>
      <c r="C140" s="801"/>
      <c r="D140" s="801"/>
      <c r="E140" s="801"/>
      <c r="F140" s="801"/>
      <c r="G140" s="803"/>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1"/>
      <c r="BP140" s="801"/>
      <c r="BQ140" s="801"/>
      <c r="BR140" s="801"/>
      <c r="BS140" s="801"/>
      <c r="BT140" s="801"/>
      <c r="BU140" s="801"/>
      <c r="BV140" s="801"/>
      <c r="BW140" s="801"/>
      <c r="BX140" s="801"/>
      <c r="BY140" s="801"/>
      <c r="BZ140" s="801"/>
      <c r="CA140" s="801"/>
      <c r="CB140" s="801"/>
      <c r="CC140" s="801"/>
    </row>
    <row r="141" spans="1:81">
      <c r="A141" s="801"/>
      <c r="B141" s="801"/>
      <c r="C141" s="801"/>
      <c r="D141" s="801"/>
      <c r="E141" s="801"/>
      <c r="F141" s="801"/>
      <c r="G141" s="803"/>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1"/>
      <c r="BP141" s="801"/>
      <c r="BQ141" s="801"/>
      <c r="BR141" s="801"/>
      <c r="BS141" s="801"/>
      <c r="BT141" s="801"/>
      <c r="BU141" s="801"/>
      <c r="BV141" s="801"/>
      <c r="BW141" s="801"/>
      <c r="BX141" s="801"/>
      <c r="BY141" s="801"/>
      <c r="BZ141" s="801"/>
      <c r="CA141" s="801"/>
      <c r="CB141" s="801"/>
      <c r="CC141" s="801"/>
    </row>
    <row r="142" spans="1:81">
      <c r="A142" s="801"/>
      <c r="B142" s="801"/>
      <c r="C142" s="801"/>
      <c r="D142" s="801"/>
      <c r="E142" s="801"/>
      <c r="F142" s="801"/>
      <c r="G142" s="803"/>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c r="AG142" s="801"/>
      <c r="AH142" s="801"/>
      <c r="AI142" s="801"/>
      <c r="AJ142" s="801"/>
      <c r="AK142" s="801"/>
      <c r="AL142" s="801"/>
      <c r="AM142" s="801"/>
      <c r="AN142" s="801"/>
      <c r="AO142" s="801"/>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1"/>
      <c r="BP142" s="801"/>
      <c r="BQ142" s="801"/>
      <c r="BR142" s="801"/>
      <c r="BS142" s="801"/>
      <c r="BT142" s="801"/>
      <c r="BU142" s="801"/>
      <c r="BV142" s="801"/>
      <c r="BW142" s="801"/>
      <c r="BX142" s="801"/>
      <c r="BY142" s="801"/>
      <c r="BZ142" s="801"/>
      <c r="CA142" s="801"/>
      <c r="CB142" s="801"/>
      <c r="CC142" s="801"/>
    </row>
    <row r="143" spans="1:81">
      <c r="A143" s="801"/>
      <c r="B143" s="801"/>
      <c r="C143" s="801"/>
      <c r="D143" s="801"/>
      <c r="E143" s="801"/>
      <c r="F143" s="801"/>
      <c r="G143" s="803"/>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1"/>
      <c r="BO143" s="801"/>
      <c r="BP143" s="801"/>
      <c r="BQ143" s="801"/>
      <c r="BR143" s="801"/>
      <c r="BS143" s="801"/>
      <c r="BT143" s="801"/>
      <c r="BU143" s="801"/>
      <c r="BV143" s="801"/>
      <c r="BW143" s="801"/>
      <c r="BX143" s="801"/>
      <c r="BY143" s="801"/>
      <c r="BZ143" s="801"/>
      <c r="CA143" s="801"/>
      <c r="CB143" s="801"/>
      <c r="CC143" s="801"/>
    </row>
    <row r="144" spans="1:81">
      <c r="A144" s="801"/>
      <c r="B144" s="801"/>
      <c r="C144" s="801"/>
      <c r="D144" s="801"/>
      <c r="E144" s="801"/>
      <c r="F144" s="801"/>
      <c r="G144" s="803"/>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1"/>
      <c r="AY144" s="801"/>
      <c r="AZ144" s="801"/>
      <c r="BA144" s="801"/>
      <c r="BB144" s="801"/>
      <c r="BC144" s="801"/>
      <c r="BD144" s="801"/>
      <c r="BE144" s="801"/>
      <c r="BF144" s="801"/>
      <c r="BG144" s="801"/>
      <c r="BH144" s="801"/>
      <c r="BI144" s="801"/>
      <c r="BJ144" s="801"/>
      <c r="BK144" s="801"/>
      <c r="BL144" s="801"/>
      <c r="BM144" s="801"/>
      <c r="BN144" s="801"/>
      <c r="BO144" s="801"/>
      <c r="BP144" s="801"/>
      <c r="BQ144" s="801"/>
      <c r="BR144" s="801"/>
      <c r="BS144" s="801"/>
      <c r="BT144" s="801"/>
      <c r="BU144" s="801"/>
      <c r="BV144" s="801"/>
      <c r="BW144" s="801"/>
      <c r="BX144" s="801"/>
      <c r="BY144" s="801"/>
      <c r="BZ144" s="801"/>
      <c r="CA144" s="801"/>
      <c r="CB144" s="801"/>
      <c r="CC144" s="801"/>
    </row>
    <row r="145" spans="1:81">
      <c r="A145" s="801"/>
      <c r="B145" s="801"/>
      <c r="C145" s="801"/>
      <c r="D145" s="801"/>
      <c r="E145" s="801"/>
      <c r="F145" s="801"/>
      <c r="G145" s="803"/>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c r="AG145" s="801"/>
      <c r="AH145" s="801"/>
      <c r="AI145" s="801"/>
      <c r="AJ145" s="801"/>
      <c r="AK145" s="801"/>
      <c r="AL145" s="801"/>
      <c r="AM145" s="801"/>
      <c r="AN145" s="801"/>
      <c r="AO145" s="801"/>
      <c r="AP145" s="801"/>
      <c r="AQ145" s="801"/>
      <c r="AR145" s="801"/>
      <c r="AS145" s="801"/>
      <c r="AT145" s="801"/>
      <c r="AU145" s="801"/>
      <c r="AV145" s="801"/>
      <c r="AW145" s="801"/>
      <c r="AX145" s="801"/>
      <c r="AY145" s="801"/>
      <c r="AZ145" s="801"/>
      <c r="BA145" s="801"/>
      <c r="BB145" s="801"/>
      <c r="BC145" s="801"/>
      <c r="BD145" s="801"/>
      <c r="BE145" s="801"/>
      <c r="BF145" s="801"/>
      <c r="BG145" s="801"/>
      <c r="BH145" s="801"/>
      <c r="BI145" s="801"/>
      <c r="BJ145" s="801"/>
      <c r="BK145" s="801"/>
      <c r="BL145" s="801"/>
      <c r="BM145" s="801"/>
      <c r="BN145" s="801"/>
      <c r="BO145" s="801"/>
      <c r="BP145" s="801"/>
      <c r="BQ145" s="801"/>
      <c r="BR145" s="801"/>
      <c r="BS145" s="801"/>
      <c r="BT145" s="801"/>
      <c r="BU145" s="801"/>
      <c r="BV145" s="801"/>
      <c r="BW145" s="801"/>
      <c r="BX145" s="801"/>
      <c r="BY145" s="801"/>
      <c r="BZ145" s="801"/>
      <c r="CA145" s="801"/>
      <c r="CB145" s="801"/>
      <c r="CC145" s="801"/>
    </row>
    <row r="146" spans="1:81">
      <c r="A146" s="801"/>
      <c r="B146" s="801"/>
      <c r="C146" s="801"/>
      <c r="D146" s="801"/>
      <c r="E146" s="801"/>
      <c r="F146" s="801"/>
      <c r="G146" s="803"/>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1"/>
      <c r="AY146" s="801"/>
      <c r="AZ146" s="801"/>
      <c r="BA146" s="801"/>
      <c r="BB146" s="801"/>
      <c r="BC146" s="801"/>
      <c r="BD146" s="801"/>
      <c r="BE146" s="801"/>
      <c r="BF146" s="801"/>
      <c r="BG146" s="801"/>
      <c r="BH146" s="801"/>
      <c r="BI146" s="801"/>
      <c r="BJ146" s="801"/>
      <c r="BK146" s="801"/>
      <c r="BL146" s="801"/>
      <c r="BM146" s="801"/>
      <c r="BN146" s="801"/>
      <c r="BO146" s="801"/>
      <c r="BP146" s="801"/>
      <c r="BQ146" s="801"/>
      <c r="BR146" s="801"/>
      <c r="BS146" s="801"/>
      <c r="BT146" s="801"/>
      <c r="BU146" s="801"/>
      <c r="BV146" s="801"/>
      <c r="BW146" s="801"/>
      <c r="BX146" s="801"/>
      <c r="BY146" s="801"/>
      <c r="BZ146" s="801"/>
      <c r="CA146" s="801"/>
      <c r="CB146" s="801"/>
      <c r="CC146" s="801"/>
    </row>
    <row r="147" spans="1:81">
      <c r="A147" s="801"/>
      <c r="B147" s="801"/>
      <c r="C147" s="801"/>
      <c r="D147" s="801"/>
      <c r="E147" s="801"/>
      <c r="F147" s="801"/>
      <c r="G147" s="803"/>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c r="BO147" s="801"/>
      <c r="BP147" s="801"/>
      <c r="BQ147" s="801"/>
      <c r="BR147" s="801"/>
      <c r="BS147" s="801"/>
      <c r="BT147" s="801"/>
      <c r="BU147" s="801"/>
      <c r="BV147" s="801"/>
      <c r="BW147" s="801"/>
      <c r="BX147" s="801"/>
      <c r="BY147" s="801"/>
      <c r="BZ147" s="801"/>
      <c r="CA147" s="801"/>
      <c r="CB147" s="801"/>
      <c r="CC147" s="801"/>
    </row>
    <row r="148" spans="1:81">
      <c r="A148" s="801"/>
      <c r="B148" s="801"/>
      <c r="C148" s="801"/>
      <c r="D148" s="801"/>
      <c r="E148" s="801"/>
      <c r="F148" s="801"/>
      <c r="G148" s="803"/>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c r="BC148" s="801"/>
      <c r="BD148" s="801"/>
      <c r="BE148" s="801"/>
      <c r="BF148" s="801"/>
      <c r="BG148" s="801"/>
      <c r="BH148" s="801"/>
      <c r="BI148" s="801"/>
      <c r="BJ148" s="801"/>
      <c r="BK148" s="801"/>
      <c r="BL148" s="801"/>
      <c r="BM148" s="801"/>
      <c r="BN148" s="801"/>
      <c r="BO148" s="801"/>
      <c r="BP148" s="801"/>
      <c r="BQ148" s="801"/>
      <c r="BR148" s="801"/>
      <c r="BS148" s="801"/>
      <c r="BT148" s="801"/>
      <c r="BU148" s="801"/>
      <c r="BV148" s="801"/>
      <c r="BW148" s="801"/>
      <c r="BX148" s="801"/>
      <c r="BY148" s="801"/>
      <c r="BZ148" s="801"/>
      <c r="CA148" s="801"/>
      <c r="CB148" s="801"/>
      <c r="CC148" s="801"/>
    </row>
    <row r="149" spans="1:81">
      <c r="A149" s="801"/>
      <c r="B149" s="801"/>
      <c r="C149" s="801"/>
      <c r="D149" s="801"/>
      <c r="E149" s="801"/>
      <c r="F149" s="801"/>
      <c r="G149" s="803"/>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1"/>
      <c r="AJ149" s="801"/>
      <c r="AK149" s="801"/>
      <c r="AL149" s="801"/>
      <c r="AM149" s="801"/>
      <c r="AN149" s="801"/>
      <c r="AO149" s="801"/>
      <c r="AP149" s="801"/>
      <c r="AQ149" s="801"/>
      <c r="AR149" s="801"/>
      <c r="AS149" s="801"/>
      <c r="AT149" s="801"/>
      <c r="AU149" s="801"/>
      <c r="AV149" s="801"/>
      <c r="AW149" s="801"/>
      <c r="AX149" s="801"/>
      <c r="AY149" s="801"/>
      <c r="AZ149" s="801"/>
      <c r="BA149" s="801"/>
      <c r="BB149" s="801"/>
      <c r="BC149" s="801"/>
      <c r="BD149" s="801"/>
      <c r="BE149" s="801"/>
      <c r="BF149" s="801"/>
      <c r="BG149" s="801"/>
      <c r="BH149" s="801"/>
      <c r="BI149" s="801"/>
      <c r="BJ149" s="801"/>
      <c r="BK149" s="801"/>
      <c r="BL149" s="801"/>
      <c r="BM149" s="801"/>
      <c r="BN149" s="801"/>
      <c r="BO149" s="801"/>
      <c r="BP149" s="801"/>
      <c r="BQ149" s="801"/>
      <c r="BR149" s="801"/>
      <c r="BS149" s="801"/>
      <c r="BT149" s="801"/>
      <c r="BU149" s="801"/>
      <c r="BV149" s="801"/>
      <c r="BW149" s="801"/>
      <c r="BX149" s="801"/>
      <c r="BY149" s="801"/>
      <c r="BZ149" s="801"/>
      <c r="CA149" s="801"/>
      <c r="CB149" s="801"/>
      <c r="CC149" s="801"/>
    </row>
    <row r="150" spans="1:81">
      <c r="A150" s="801"/>
      <c r="B150" s="801"/>
      <c r="C150" s="801"/>
      <c r="D150" s="801"/>
      <c r="E150" s="801"/>
      <c r="F150" s="801"/>
      <c r="G150" s="803"/>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801"/>
      <c r="AW150" s="801"/>
      <c r="AX150" s="801"/>
      <c r="AY150" s="801"/>
      <c r="AZ150" s="801"/>
      <c r="BA150" s="801"/>
      <c r="BB150" s="801"/>
      <c r="BC150" s="801"/>
      <c r="BD150" s="801"/>
      <c r="BE150" s="801"/>
      <c r="BF150" s="801"/>
      <c r="BG150" s="801"/>
      <c r="BH150" s="801"/>
      <c r="BI150" s="801"/>
      <c r="BJ150" s="801"/>
      <c r="BK150" s="801"/>
      <c r="BL150" s="801"/>
      <c r="BM150" s="801"/>
      <c r="BN150" s="801"/>
      <c r="BO150" s="801"/>
      <c r="BP150" s="801"/>
      <c r="BQ150" s="801"/>
      <c r="BR150" s="801"/>
      <c r="BS150" s="801"/>
      <c r="BT150" s="801"/>
      <c r="BU150" s="801"/>
      <c r="BV150" s="801"/>
      <c r="BW150" s="801"/>
      <c r="BX150" s="801"/>
      <c r="BY150" s="801"/>
      <c r="BZ150" s="801"/>
      <c r="CA150" s="801"/>
      <c r="CB150" s="801"/>
      <c r="CC150" s="801"/>
    </row>
    <row r="151" spans="1:81">
      <c r="A151" s="801"/>
      <c r="B151" s="801"/>
      <c r="C151" s="801"/>
      <c r="D151" s="801"/>
      <c r="E151" s="801"/>
      <c r="F151" s="801"/>
      <c r="G151" s="803"/>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c r="AG151" s="801"/>
      <c r="AH151" s="801"/>
      <c r="AI151" s="801"/>
      <c r="AJ151" s="801"/>
      <c r="AK151" s="801"/>
      <c r="AL151" s="801"/>
      <c r="AM151" s="801"/>
      <c r="AN151" s="801"/>
      <c r="AO151" s="801"/>
      <c r="AP151" s="801"/>
      <c r="AQ151" s="80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row>
    <row r="152" spans="1:81">
      <c r="A152" s="801"/>
      <c r="B152" s="801"/>
      <c r="C152" s="801"/>
      <c r="D152" s="801"/>
      <c r="E152" s="801"/>
      <c r="F152" s="801"/>
      <c r="G152" s="803"/>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row>
    <row r="153" spans="1:81">
      <c r="A153" s="801"/>
      <c r="B153" s="801"/>
      <c r="C153" s="801"/>
      <c r="D153" s="801"/>
      <c r="E153" s="801"/>
      <c r="F153" s="801"/>
      <c r="G153" s="803"/>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1"/>
      <c r="AZ153" s="801"/>
      <c r="BA153" s="801"/>
      <c r="BB153" s="801"/>
      <c r="BC153" s="801"/>
      <c r="BD153" s="801"/>
      <c r="BE153" s="801"/>
      <c r="BF153" s="801"/>
      <c r="BG153" s="801"/>
      <c r="BH153" s="801"/>
      <c r="BI153" s="801"/>
      <c r="BJ153" s="801"/>
      <c r="BK153" s="801"/>
      <c r="BL153" s="801"/>
      <c r="BM153" s="801"/>
      <c r="BN153" s="801"/>
      <c r="BO153" s="801"/>
      <c r="BP153" s="801"/>
      <c r="BQ153" s="801"/>
      <c r="BR153" s="801"/>
      <c r="BS153" s="801"/>
      <c r="BT153" s="801"/>
      <c r="BU153" s="801"/>
      <c r="BV153" s="801"/>
      <c r="BW153" s="801"/>
      <c r="BX153" s="801"/>
      <c r="BY153" s="801"/>
      <c r="BZ153" s="801"/>
      <c r="CA153" s="801"/>
      <c r="CB153" s="801"/>
      <c r="CC153" s="801"/>
    </row>
    <row r="154" spans="1:81">
      <c r="A154" s="801"/>
      <c r="B154" s="801"/>
      <c r="C154" s="801"/>
      <c r="D154" s="801"/>
      <c r="E154" s="801"/>
      <c r="F154" s="801"/>
      <c r="G154" s="803"/>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row>
    <row r="155" spans="1:81">
      <c r="A155" s="801"/>
      <c r="B155" s="801"/>
      <c r="C155" s="801"/>
      <c r="D155" s="801"/>
      <c r="E155" s="801"/>
      <c r="F155" s="801"/>
      <c r="G155" s="803"/>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1"/>
      <c r="AZ155" s="801"/>
      <c r="BA155" s="801"/>
      <c r="BB155" s="801"/>
      <c r="BC155" s="801"/>
      <c r="BD155" s="801"/>
      <c r="BE155" s="801"/>
      <c r="BF155" s="801"/>
      <c r="BG155" s="801"/>
      <c r="BH155" s="801"/>
      <c r="BI155" s="801"/>
      <c r="BJ155" s="801"/>
      <c r="BK155" s="801"/>
      <c r="BL155" s="801"/>
      <c r="BM155" s="801"/>
      <c r="BN155" s="801"/>
      <c r="BO155" s="801"/>
      <c r="BP155" s="801"/>
      <c r="BQ155" s="801"/>
      <c r="BR155" s="801"/>
      <c r="BS155" s="801"/>
      <c r="BT155" s="801"/>
      <c r="BU155" s="801"/>
      <c r="BV155" s="801"/>
      <c r="BW155" s="801"/>
      <c r="BX155" s="801"/>
      <c r="BY155" s="801"/>
      <c r="BZ155" s="801"/>
      <c r="CA155" s="801"/>
      <c r="CB155" s="801"/>
      <c r="CC155" s="801"/>
    </row>
    <row r="156" spans="1:81">
      <c r="A156" s="801"/>
      <c r="B156" s="801"/>
      <c r="C156" s="801"/>
      <c r="D156" s="801"/>
      <c r="E156" s="801"/>
      <c r="F156" s="801"/>
      <c r="G156" s="803"/>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c r="BC156" s="801"/>
      <c r="BD156" s="801"/>
      <c r="BE156" s="801"/>
      <c r="BF156" s="801"/>
      <c r="BG156" s="801"/>
      <c r="BH156" s="801"/>
      <c r="BI156" s="801"/>
      <c r="BJ156" s="801"/>
      <c r="BK156" s="801"/>
      <c r="BL156" s="801"/>
      <c r="BM156" s="801"/>
      <c r="BN156" s="801"/>
      <c r="BO156" s="801"/>
      <c r="BP156" s="801"/>
      <c r="BQ156" s="801"/>
      <c r="BR156" s="801"/>
      <c r="BS156" s="801"/>
      <c r="BT156" s="801"/>
      <c r="BU156" s="801"/>
      <c r="BV156" s="801"/>
      <c r="BW156" s="801"/>
      <c r="BX156" s="801"/>
      <c r="BY156" s="801"/>
      <c r="BZ156" s="801"/>
      <c r="CA156" s="801"/>
      <c r="CB156" s="801"/>
      <c r="CC156" s="801"/>
    </row>
    <row r="157" spans="1:81">
      <c r="A157" s="801"/>
      <c r="B157" s="801"/>
      <c r="C157" s="801"/>
      <c r="D157" s="801"/>
      <c r="E157" s="801"/>
      <c r="F157" s="801"/>
      <c r="G157" s="803"/>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1"/>
      <c r="AW157" s="801"/>
      <c r="AX157" s="801"/>
      <c r="AY157" s="801"/>
      <c r="AZ157" s="801"/>
      <c r="BA157" s="801"/>
      <c r="BB157" s="801"/>
      <c r="BC157" s="801"/>
      <c r="BD157" s="801"/>
      <c r="BE157" s="801"/>
      <c r="BF157" s="801"/>
      <c r="BG157" s="801"/>
      <c r="BH157" s="801"/>
      <c r="BI157" s="801"/>
      <c r="BJ157" s="801"/>
      <c r="BK157" s="801"/>
      <c r="BL157" s="801"/>
      <c r="BM157" s="801"/>
      <c r="BN157" s="801"/>
      <c r="BO157" s="801"/>
      <c r="BP157" s="801"/>
      <c r="BQ157" s="801"/>
      <c r="BR157" s="801"/>
      <c r="BS157" s="801"/>
      <c r="BT157" s="801"/>
      <c r="BU157" s="801"/>
      <c r="BV157" s="801"/>
      <c r="BW157" s="801"/>
      <c r="BX157" s="801"/>
      <c r="BY157" s="801"/>
      <c r="BZ157" s="801"/>
      <c r="CA157" s="801"/>
      <c r="CB157" s="801"/>
      <c r="CC157" s="801"/>
    </row>
    <row r="158" spans="1:81">
      <c r="A158" s="801"/>
      <c r="B158" s="801"/>
      <c r="C158" s="801"/>
      <c r="D158" s="801"/>
      <c r="E158" s="801"/>
      <c r="F158" s="801"/>
      <c r="G158" s="803"/>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01"/>
      <c r="AM158" s="801"/>
      <c r="AN158" s="801"/>
      <c r="AO158" s="801"/>
      <c r="AP158" s="801"/>
      <c r="AQ158" s="801"/>
      <c r="AR158" s="801"/>
      <c r="AS158" s="801"/>
      <c r="AT158" s="801"/>
      <c r="AU158" s="801"/>
      <c r="AV158" s="801"/>
      <c r="AW158" s="801"/>
      <c r="AX158" s="801"/>
      <c r="AY158" s="801"/>
      <c r="AZ158" s="801"/>
      <c r="BA158" s="801"/>
      <c r="BB158" s="801"/>
      <c r="BC158" s="801"/>
      <c r="BD158" s="801"/>
      <c r="BE158" s="801"/>
      <c r="BF158" s="801"/>
      <c r="BG158" s="801"/>
      <c r="BH158" s="801"/>
      <c r="BI158" s="801"/>
      <c r="BJ158" s="801"/>
      <c r="BK158" s="801"/>
      <c r="BL158" s="801"/>
      <c r="BM158" s="801"/>
      <c r="BN158" s="801"/>
      <c r="BO158" s="801"/>
      <c r="BP158" s="801"/>
      <c r="BQ158" s="801"/>
      <c r="BR158" s="801"/>
      <c r="BS158" s="801"/>
      <c r="BT158" s="801"/>
      <c r="BU158" s="801"/>
      <c r="BV158" s="801"/>
      <c r="BW158" s="801"/>
      <c r="BX158" s="801"/>
      <c r="BY158" s="801"/>
      <c r="BZ158" s="801"/>
      <c r="CA158" s="801"/>
      <c r="CB158" s="801"/>
      <c r="CC158" s="801"/>
    </row>
    <row r="159" spans="1:81">
      <c r="A159" s="801"/>
      <c r="B159" s="801"/>
      <c r="C159" s="801"/>
      <c r="D159" s="801"/>
      <c r="E159" s="801"/>
      <c r="F159" s="801"/>
      <c r="G159" s="803"/>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c r="AN159" s="801"/>
      <c r="AO159" s="801"/>
      <c r="AP159" s="801"/>
      <c r="AQ159" s="801"/>
      <c r="AR159" s="801"/>
      <c r="AS159" s="801"/>
      <c r="AT159" s="801"/>
      <c r="AU159" s="801"/>
      <c r="AV159" s="801"/>
      <c r="AW159" s="801"/>
      <c r="AX159" s="801"/>
      <c r="AY159" s="801"/>
      <c r="AZ159" s="801"/>
      <c r="BA159" s="801"/>
      <c r="BB159" s="801"/>
      <c r="BC159" s="801"/>
      <c r="BD159" s="801"/>
      <c r="BE159" s="801"/>
      <c r="BF159" s="801"/>
      <c r="BG159" s="801"/>
      <c r="BH159" s="801"/>
      <c r="BI159" s="801"/>
      <c r="BJ159" s="801"/>
      <c r="BK159" s="801"/>
      <c r="BL159" s="801"/>
      <c r="BM159" s="801"/>
      <c r="BN159" s="801"/>
      <c r="BO159" s="801"/>
      <c r="BP159" s="801"/>
      <c r="BQ159" s="801"/>
      <c r="BR159" s="801"/>
      <c r="BS159" s="801"/>
      <c r="BT159" s="801"/>
      <c r="BU159" s="801"/>
      <c r="BV159" s="801"/>
      <c r="BW159" s="801"/>
      <c r="BX159" s="801"/>
      <c r="BY159" s="801"/>
      <c r="BZ159" s="801"/>
      <c r="CA159" s="801"/>
      <c r="CB159" s="801"/>
      <c r="CC159" s="801"/>
    </row>
    <row r="160" spans="1:81">
      <c r="A160" s="801"/>
      <c r="B160" s="801"/>
      <c r="C160" s="801"/>
      <c r="D160" s="801"/>
      <c r="E160" s="801"/>
      <c r="F160" s="801"/>
      <c r="G160" s="803"/>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1"/>
      <c r="BO160" s="801"/>
      <c r="BP160" s="801"/>
      <c r="BQ160" s="801"/>
      <c r="BR160" s="801"/>
      <c r="BS160" s="801"/>
      <c r="BT160" s="801"/>
      <c r="BU160" s="801"/>
      <c r="BV160" s="801"/>
      <c r="BW160" s="801"/>
      <c r="BX160" s="801"/>
      <c r="BY160" s="801"/>
      <c r="BZ160" s="801"/>
      <c r="CA160" s="801"/>
      <c r="CB160" s="801"/>
      <c r="CC160" s="801"/>
    </row>
    <row r="161" spans="1:81">
      <c r="A161" s="801"/>
      <c r="B161" s="801"/>
      <c r="C161" s="801"/>
      <c r="D161" s="801"/>
      <c r="E161" s="801"/>
      <c r="F161" s="801"/>
      <c r="G161" s="803"/>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1"/>
      <c r="AY161" s="801"/>
      <c r="AZ161" s="801"/>
      <c r="BA161" s="801"/>
      <c r="BB161" s="801"/>
      <c r="BC161" s="801"/>
      <c r="BD161" s="801"/>
      <c r="BE161" s="801"/>
      <c r="BF161" s="801"/>
      <c r="BG161" s="801"/>
      <c r="BH161" s="801"/>
      <c r="BI161" s="801"/>
      <c r="BJ161" s="801"/>
      <c r="BK161" s="801"/>
      <c r="BL161" s="801"/>
      <c r="BM161" s="801"/>
      <c r="BN161" s="801"/>
      <c r="BO161" s="801"/>
      <c r="BP161" s="801"/>
      <c r="BQ161" s="801"/>
      <c r="BR161" s="801"/>
      <c r="BS161" s="801"/>
      <c r="BT161" s="801"/>
      <c r="BU161" s="801"/>
      <c r="BV161" s="801"/>
      <c r="BW161" s="801"/>
      <c r="BX161" s="801"/>
      <c r="BY161" s="801"/>
      <c r="BZ161" s="801"/>
      <c r="CA161" s="801"/>
      <c r="CB161" s="801"/>
      <c r="CC161" s="801"/>
    </row>
    <row r="162" spans="1:81">
      <c r="A162" s="801"/>
      <c r="B162" s="801"/>
      <c r="C162" s="801"/>
      <c r="D162" s="801"/>
      <c r="E162" s="801"/>
      <c r="F162" s="801"/>
      <c r="G162" s="803"/>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K162" s="801"/>
      <c r="AL162" s="801"/>
      <c r="AM162" s="801"/>
      <c r="AN162" s="801"/>
      <c r="AO162" s="801"/>
      <c r="AP162" s="801"/>
      <c r="AQ162" s="801"/>
      <c r="AR162" s="801"/>
      <c r="AS162" s="801"/>
      <c r="AT162" s="801"/>
      <c r="AU162" s="801"/>
      <c r="AV162" s="801"/>
      <c r="AW162" s="801"/>
      <c r="AX162" s="801"/>
      <c r="AY162" s="801"/>
      <c r="AZ162" s="801"/>
      <c r="BA162" s="801"/>
      <c r="BB162" s="801"/>
      <c r="BC162" s="801"/>
      <c r="BD162" s="801"/>
      <c r="BE162" s="801"/>
      <c r="BF162" s="801"/>
      <c r="BG162" s="801"/>
      <c r="BH162" s="801"/>
      <c r="BI162" s="801"/>
      <c r="BJ162" s="801"/>
      <c r="BK162" s="801"/>
      <c r="BL162" s="801"/>
      <c r="BM162" s="801"/>
      <c r="BN162" s="801"/>
      <c r="BO162" s="801"/>
      <c r="BP162" s="801"/>
      <c r="BQ162" s="801"/>
      <c r="BR162" s="801"/>
      <c r="BS162" s="801"/>
      <c r="BT162" s="801"/>
      <c r="BU162" s="801"/>
      <c r="BV162" s="801"/>
      <c r="BW162" s="801"/>
      <c r="BX162" s="801"/>
      <c r="BY162" s="801"/>
      <c r="BZ162" s="801"/>
      <c r="CA162" s="801"/>
      <c r="CB162" s="801"/>
      <c r="CC162" s="801"/>
    </row>
    <row r="163" spans="1:81">
      <c r="A163" s="801"/>
      <c r="B163" s="801"/>
      <c r="C163" s="801"/>
      <c r="D163" s="801"/>
      <c r="E163" s="801"/>
      <c r="F163" s="801"/>
      <c r="G163" s="803"/>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c r="BC163" s="801"/>
      <c r="BD163" s="801"/>
      <c r="BE163" s="801"/>
      <c r="BF163" s="801"/>
      <c r="BG163" s="801"/>
      <c r="BH163" s="801"/>
      <c r="BI163" s="801"/>
      <c r="BJ163" s="801"/>
      <c r="BK163" s="801"/>
      <c r="BL163" s="801"/>
      <c r="BM163" s="801"/>
      <c r="BN163" s="801"/>
      <c r="BO163" s="801"/>
      <c r="BP163" s="801"/>
      <c r="BQ163" s="801"/>
      <c r="BR163" s="801"/>
      <c r="BS163" s="801"/>
      <c r="BT163" s="801"/>
      <c r="BU163" s="801"/>
      <c r="BV163" s="801"/>
      <c r="BW163" s="801"/>
      <c r="BX163" s="801"/>
      <c r="BY163" s="801"/>
      <c r="BZ163" s="801"/>
      <c r="CA163" s="801"/>
      <c r="CB163" s="801"/>
      <c r="CC163" s="801"/>
    </row>
    <row r="164" spans="1:81">
      <c r="A164" s="801"/>
      <c r="B164" s="801"/>
      <c r="C164" s="801"/>
      <c r="D164" s="801"/>
      <c r="E164" s="801"/>
      <c r="F164" s="801"/>
      <c r="G164" s="803"/>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801"/>
      <c r="BF164" s="801"/>
      <c r="BG164" s="801"/>
      <c r="BH164" s="801"/>
      <c r="BI164" s="801"/>
      <c r="BJ164" s="801"/>
      <c r="BK164" s="801"/>
      <c r="BL164" s="801"/>
      <c r="BM164" s="801"/>
      <c r="BN164" s="801"/>
      <c r="BO164" s="801"/>
      <c r="BP164" s="801"/>
      <c r="BQ164" s="801"/>
      <c r="BR164" s="801"/>
      <c r="BS164" s="801"/>
      <c r="BT164" s="801"/>
      <c r="BU164" s="801"/>
      <c r="BV164" s="801"/>
      <c r="BW164" s="801"/>
      <c r="BX164" s="801"/>
      <c r="BY164" s="801"/>
      <c r="BZ164" s="801"/>
      <c r="CA164" s="801"/>
      <c r="CB164" s="801"/>
      <c r="CC164" s="801"/>
    </row>
    <row r="165" spans="1:81">
      <c r="A165" s="801"/>
      <c r="B165" s="801"/>
      <c r="C165" s="801"/>
      <c r="D165" s="801"/>
      <c r="E165" s="801"/>
      <c r="F165" s="801"/>
      <c r="G165" s="803"/>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1"/>
      <c r="AY165" s="801"/>
      <c r="AZ165" s="801"/>
      <c r="BA165" s="801"/>
      <c r="BB165" s="801"/>
      <c r="BC165" s="801"/>
      <c r="BD165" s="801"/>
      <c r="BE165" s="801"/>
      <c r="BF165" s="801"/>
      <c r="BG165" s="801"/>
      <c r="BH165" s="801"/>
      <c r="BI165" s="801"/>
      <c r="BJ165" s="801"/>
      <c r="BK165" s="801"/>
      <c r="BL165" s="801"/>
      <c r="BM165" s="801"/>
      <c r="BN165" s="801"/>
      <c r="BO165" s="801"/>
      <c r="BP165" s="801"/>
      <c r="BQ165" s="801"/>
      <c r="BR165" s="801"/>
      <c r="BS165" s="801"/>
      <c r="BT165" s="801"/>
      <c r="BU165" s="801"/>
      <c r="BV165" s="801"/>
      <c r="BW165" s="801"/>
      <c r="BX165" s="801"/>
      <c r="BY165" s="801"/>
      <c r="BZ165" s="801"/>
      <c r="CA165" s="801"/>
      <c r="CB165" s="801"/>
      <c r="CC165" s="801"/>
    </row>
    <row r="166" spans="1:81">
      <c r="A166" s="801"/>
      <c r="B166" s="801"/>
      <c r="C166" s="801"/>
      <c r="D166" s="801"/>
      <c r="E166" s="801"/>
      <c r="F166" s="801"/>
      <c r="G166" s="803"/>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801"/>
      <c r="BI166" s="801"/>
      <c r="BJ166" s="801"/>
      <c r="BK166" s="801"/>
      <c r="BL166" s="801"/>
      <c r="BM166" s="801"/>
      <c r="BN166" s="801"/>
      <c r="BO166" s="801"/>
      <c r="BP166" s="801"/>
      <c r="BQ166" s="801"/>
      <c r="BR166" s="801"/>
      <c r="BS166" s="801"/>
      <c r="BT166" s="801"/>
      <c r="BU166" s="801"/>
      <c r="BV166" s="801"/>
      <c r="BW166" s="801"/>
      <c r="BX166" s="801"/>
      <c r="BY166" s="801"/>
      <c r="BZ166" s="801"/>
      <c r="CA166" s="801"/>
      <c r="CB166" s="801"/>
      <c r="CC166" s="801"/>
    </row>
    <row r="167" spans="1:81">
      <c r="A167" s="801"/>
      <c r="B167" s="801"/>
      <c r="C167" s="801"/>
      <c r="D167" s="801"/>
      <c r="E167" s="801"/>
      <c r="F167" s="801"/>
      <c r="G167" s="803"/>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801"/>
      <c r="AX167" s="801"/>
      <c r="AY167" s="801"/>
      <c r="AZ167" s="801"/>
      <c r="BA167" s="801"/>
      <c r="BB167" s="801"/>
      <c r="BC167" s="801"/>
      <c r="BD167" s="801"/>
      <c r="BE167" s="801"/>
      <c r="BF167" s="801"/>
      <c r="BG167" s="801"/>
      <c r="BH167" s="801"/>
      <c r="BI167" s="801"/>
      <c r="BJ167" s="801"/>
      <c r="BK167" s="801"/>
      <c r="BL167" s="801"/>
      <c r="BM167" s="801"/>
      <c r="BN167" s="801"/>
      <c r="BO167" s="801"/>
      <c r="BP167" s="801"/>
      <c r="BQ167" s="801"/>
      <c r="BR167" s="801"/>
      <c r="BS167" s="801"/>
      <c r="BT167" s="801"/>
      <c r="BU167" s="801"/>
      <c r="BV167" s="801"/>
      <c r="BW167" s="801"/>
      <c r="BX167" s="801"/>
      <c r="BY167" s="801"/>
      <c r="BZ167" s="801"/>
      <c r="CA167" s="801"/>
      <c r="CB167" s="801"/>
      <c r="CC167" s="801"/>
    </row>
    <row r="168" spans="1:81">
      <c r="A168" s="801"/>
      <c r="B168" s="801"/>
      <c r="C168" s="801"/>
      <c r="D168" s="801"/>
      <c r="E168" s="801"/>
      <c r="F168" s="801"/>
      <c r="G168" s="803"/>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801"/>
      <c r="AX168" s="801"/>
      <c r="AY168" s="801"/>
      <c r="AZ168" s="801"/>
      <c r="BA168" s="801"/>
      <c r="BB168" s="801"/>
      <c r="BC168" s="801"/>
      <c r="BD168" s="801"/>
      <c r="BE168" s="801"/>
      <c r="BF168" s="801"/>
      <c r="BG168" s="801"/>
      <c r="BH168" s="801"/>
      <c r="BI168" s="801"/>
      <c r="BJ168" s="801"/>
      <c r="BK168" s="801"/>
      <c r="BL168" s="801"/>
      <c r="BM168" s="801"/>
      <c r="BN168" s="801"/>
      <c r="BO168" s="801"/>
      <c r="BP168" s="801"/>
      <c r="BQ168" s="801"/>
      <c r="BR168" s="801"/>
      <c r="BS168" s="801"/>
      <c r="BT168" s="801"/>
      <c r="BU168" s="801"/>
      <c r="BV168" s="801"/>
      <c r="BW168" s="801"/>
      <c r="BX168" s="801"/>
      <c r="BY168" s="801"/>
      <c r="BZ168" s="801"/>
      <c r="CA168" s="801"/>
      <c r="CB168" s="801"/>
      <c r="CC168" s="801"/>
    </row>
    <row r="169" spans="1:81">
      <c r="A169" s="801"/>
      <c r="B169" s="801"/>
      <c r="C169" s="801"/>
      <c r="D169" s="801"/>
      <c r="E169" s="801"/>
      <c r="F169" s="801"/>
      <c r="G169" s="803"/>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1"/>
      <c r="BD169" s="801"/>
      <c r="BE169" s="801"/>
      <c r="BF169" s="801"/>
      <c r="BG169" s="801"/>
      <c r="BH169" s="801"/>
      <c r="BI169" s="801"/>
      <c r="BJ169" s="801"/>
      <c r="BK169" s="801"/>
      <c r="BL169" s="801"/>
      <c r="BM169" s="801"/>
      <c r="BN169" s="801"/>
      <c r="BO169" s="801"/>
      <c r="BP169" s="801"/>
      <c r="BQ169" s="801"/>
      <c r="BR169" s="801"/>
      <c r="BS169" s="801"/>
      <c r="BT169" s="801"/>
      <c r="BU169" s="801"/>
      <c r="BV169" s="801"/>
      <c r="BW169" s="801"/>
      <c r="BX169" s="801"/>
      <c r="BY169" s="801"/>
      <c r="BZ169" s="801"/>
      <c r="CA169" s="801"/>
      <c r="CB169" s="801"/>
      <c r="CC169" s="801"/>
    </row>
    <row r="170" spans="1:81">
      <c r="A170" s="801"/>
      <c r="B170" s="801"/>
      <c r="C170" s="801"/>
      <c r="D170" s="801"/>
      <c r="E170" s="801"/>
      <c r="F170" s="801"/>
      <c r="G170" s="803"/>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c r="BC170" s="801"/>
      <c r="BD170" s="801"/>
      <c r="BE170" s="801"/>
      <c r="BF170" s="801"/>
      <c r="BG170" s="801"/>
      <c r="BH170" s="801"/>
      <c r="BI170" s="801"/>
      <c r="BJ170" s="801"/>
      <c r="BK170" s="801"/>
      <c r="BL170" s="801"/>
      <c r="BM170" s="801"/>
      <c r="BN170" s="801"/>
      <c r="BO170" s="801"/>
      <c r="BP170" s="801"/>
      <c r="BQ170" s="801"/>
      <c r="BR170" s="801"/>
      <c r="BS170" s="801"/>
      <c r="BT170" s="801"/>
      <c r="BU170" s="801"/>
      <c r="BV170" s="801"/>
      <c r="BW170" s="801"/>
      <c r="BX170" s="801"/>
      <c r="BY170" s="801"/>
      <c r="BZ170" s="801"/>
      <c r="CA170" s="801"/>
      <c r="CB170" s="801"/>
      <c r="CC170" s="801"/>
    </row>
    <row r="171" spans="1:81">
      <c r="A171" s="801"/>
      <c r="B171" s="801"/>
      <c r="C171" s="801"/>
      <c r="D171" s="801"/>
      <c r="E171" s="801"/>
      <c r="F171" s="801"/>
      <c r="G171" s="803"/>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row>
    <row r="172" spans="1:81">
      <c r="A172" s="801"/>
      <c r="B172" s="801"/>
      <c r="C172" s="801"/>
      <c r="D172" s="801"/>
      <c r="E172" s="801"/>
      <c r="F172" s="801"/>
      <c r="G172" s="803"/>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1"/>
      <c r="BD172" s="801"/>
      <c r="BE172" s="801"/>
      <c r="BF172" s="801"/>
      <c r="BG172" s="801"/>
      <c r="BH172" s="801"/>
      <c r="BI172" s="801"/>
      <c r="BJ172" s="801"/>
      <c r="BK172" s="801"/>
      <c r="BL172" s="801"/>
      <c r="BM172" s="801"/>
      <c r="BN172" s="801"/>
      <c r="BO172" s="801"/>
      <c r="BP172" s="801"/>
      <c r="BQ172" s="801"/>
      <c r="BR172" s="801"/>
      <c r="BS172" s="801"/>
      <c r="BT172" s="801"/>
      <c r="BU172" s="801"/>
      <c r="BV172" s="801"/>
      <c r="BW172" s="801"/>
      <c r="BX172" s="801"/>
      <c r="BY172" s="801"/>
      <c r="BZ172" s="801"/>
      <c r="CA172" s="801"/>
      <c r="CB172" s="801"/>
      <c r="CC172" s="801"/>
    </row>
    <row r="173" spans="1:81">
      <c r="A173" s="801"/>
      <c r="B173" s="801"/>
      <c r="C173" s="801"/>
      <c r="D173" s="801"/>
      <c r="E173" s="801"/>
      <c r="F173" s="801"/>
      <c r="G173" s="803"/>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1"/>
      <c r="BD173" s="801"/>
      <c r="BE173" s="801"/>
      <c r="BF173" s="801"/>
      <c r="BG173" s="801"/>
      <c r="BH173" s="801"/>
      <c r="BI173" s="801"/>
      <c r="BJ173" s="801"/>
      <c r="BK173" s="801"/>
      <c r="BL173" s="801"/>
      <c r="BM173" s="801"/>
      <c r="BN173" s="801"/>
      <c r="BO173" s="801"/>
      <c r="BP173" s="801"/>
      <c r="BQ173" s="801"/>
      <c r="BR173" s="801"/>
      <c r="BS173" s="801"/>
      <c r="BT173" s="801"/>
      <c r="BU173" s="801"/>
      <c r="BV173" s="801"/>
      <c r="BW173" s="801"/>
      <c r="BX173" s="801"/>
      <c r="BY173" s="801"/>
      <c r="BZ173" s="801"/>
      <c r="CA173" s="801"/>
      <c r="CB173" s="801"/>
      <c r="CC173" s="801"/>
    </row>
    <row r="174" spans="1:81">
      <c r="A174" s="801"/>
      <c r="B174" s="801"/>
      <c r="C174" s="801"/>
      <c r="D174" s="801"/>
      <c r="E174" s="801"/>
      <c r="F174" s="801"/>
      <c r="G174" s="803"/>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1"/>
      <c r="BD174" s="801"/>
      <c r="BE174" s="801"/>
      <c r="BF174" s="801"/>
      <c r="BG174" s="801"/>
      <c r="BH174" s="801"/>
      <c r="BI174" s="801"/>
      <c r="BJ174" s="801"/>
      <c r="BK174" s="801"/>
      <c r="BL174" s="801"/>
      <c r="BM174" s="801"/>
      <c r="BN174" s="801"/>
      <c r="BO174" s="801"/>
      <c r="BP174" s="801"/>
      <c r="BQ174" s="801"/>
      <c r="BR174" s="801"/>
      <c r="BS174" s="801"/>
      <c r="BT174" s="801"/>
      <c r="BU174" s="801"/>
      <c r="BV174" s="801"/>
      <c r="BW174" s="801"/>
      <c r="BX174" s="801"/>
      <c r="BY174" s="801"/>
      <c r="BZ174" s="801"/>
      <c r="CA174" s="801"/>
      <c r="CB174" s="801"/>
      <c r="CC174" s="801"/>
    </row>
    <row r="175" spans="1:81">
      <c r="A175" s="801"/>
      <c r="B175" s="801"/>
      <c r="C175" s="801"/>
      <c r="D175" s="801"/>
      <c r="E175" s="801"/>
      <c r="F175" s="801"/>
      <c r="G175" s="803"/>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row>
    <row r="176" spans="1:81">
      <c r="A176" s="801"/>
      <c r="B176" s="801"/>
      <c r="C176" s="801"/>
      <c r="D176" s="801"/>
      <c r="E176" s="801"/>
      <c r="F176" s="801"/>
      <c r="G176" s="803"/>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row>
    <row r="177" spans="1:81">
      <c r="A177" s="801"/>
      <c r="B177" s="801"/>
      <c r="C177" s="801"/>
      <c r="D177" s="801"/>
      <c r="E177" s="801"/>
      <c r="F177" s="801"/>
      <c r="G177" s="803"/>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c r="BC177" s="801"/>
      <c r="BD177" s="801"/>
      <c r="BE177" s="801"/>
      <c r="BF177" s="801"/>
      <c r="BG177" s="801"/>
      <c r="BH177" s="801"/>
      <c r="BI177" s="801"/>
      <c r="BJ177" s="801"/>
      <c r="BK177" s="801"/>
      <c r="BL177" s="801"/>
      <c r="BM177" s="801"/>
      <c r="BN177" s="801"/>
      <c r="BO177" s="801"/>
      <c r="BP177" s="801"/>
      <c r="BQ177" s="801"/>
      <c r="BR177" s="801"/>
      <c r="BS177" s="801"/>
      <c r="BT177" s="801"/>
      <c r="BU177" s="801"/>
      <c r="BV177" s="801"/>
      <c r="BW177" s="801"/>
      <c r="BX177" s="801"/>
      <c r="BY177" s="801"/>
      <c r="BZ177" s="801"/>
      <c r="CA177" s="801"/>
      <c r="CB177" s="801"/>
      <c r="CC177" s="801"/>
    </row>
    <row r="178" spans="1:81">
      <c r="A178" s="801"/>
      <c r="B178" s="801"/>
      <c r="C178" s="801"/>
      <c r="D178" s="801"/>
      <c r="E178" s="801"/>
      <c r="F178" s="801"/>
      <c r="G178" s="803"/>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c r="AG178" s="801"/>
      <c r="AH178" s="801"/>
      <c r="AI178" s="801"/>
      <c r="AJ178" s="801"/>
      <c r="AK178" s="801"/>
      <c r="AL178" s="801"/>
      <c r="AM178" s="801"/>
      <c r="AN178" s="801"/>
      <c r="AO178" s="801"/>
      <c r="AP178" s="801"/>
      <c r="AQ178" s="801"/>
      <c r="AR178" s="801"/>
      <c r="AS178" s="801"/>
      <c r="AT178" s="801"/>
      <c r="AU178" s="801"/>
      <c r="AV178" s="801"/>
      <c r="AW178" s="801"/>
      <c r="AX178" s="801"/>
      <c r="AY178" s="801"/>
      <c r="AZ178" s="801"/>
      <c r="BA178" s="801"/>
      <c r="BB178" s="801"/>
      <c r="BC178" s="801"/>
      <c r="BD178" s="801"/>
      <c r="BE178" s="801"/>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row>
    <row r="179" spans="1:81">
      <c r="A179" s="801"/>
      <c r="B179" s="801"/>
      <c r="C179" s="801"/>
      <c r="D179" s="801"/>
      <c r="E179" s="801"/>
      <c r="F179" s="801"/>
      <c r="G179" s="803"/>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c r="AG179" s="801"/>
      <c r="AH179" s="801"/>
      <c r="AI179" s="801"/>
      <c r="AJ179" s="801"/>
      <c r="AK179" s="801"/>
      <c r="AL179" s="801"/>
      <c r="AM179" s="801"/>
      <c r="AN179" s="801"/>
      <c r="AO179" s="801"/>
      <c r="AP179" s="801"/>
      <c r="AQ179" s="801"/>
      <c r="AR179" s="801"/>
      <c r="AS179" s="801"/>
      <c r="AT179" s="801"/>
      <c r="AU179" s="801"/>
      <c r="AV179" s="801"/>
      <c r="AW179" s="801"/>
      <c r="AX179" s="801"/>
      <c r="AY179" s="801"/>
      <c r="AZ179" s="801"/>
      <c r="BA179" s="801"/>
      <c r="BB179" s="801"/>
      <c r="BC179" s="801"/>
      <c r="BD179" s="801"/>
      <c r="BE179" s="801"/>
      <c r="BF179" s="801"/>
      <c r="BG179" s="801"/>
      <c r="BH179" s="801"/>
      <c r="BI179" s="801"/>
      <c r="BJ179" s="801"/>
      <c r="BK179" s="801"/>
      <c r="BL179" s="801"/>
      <c r="BM179" s="801"/>
      <c r="BN179" s="801"/>
      <c r="BO179" s="801"/>
      <c r="BP179" s="801"/>
      <c r="BQ179" s="801"/>
      <c r="BR179" s="801"/>
      <c r="BS179" s="801"/>
      <c r="BT179" s="801"/>
      <c r="BU179" s="801"/>
      <c r="BV179" s="801"/>
      <c r="BW179" s="801"/>
      <c r="BX179" s="801"/>
      <c r="BY179" s="801"/>
      <c r="BZ179" s="801"/>
      <c r="CA179" s="801"/>
      <c r="CB179" s="801"/>
      <c r="CC179" s="801"/>
    </row>
    <row r="180" spans="1:81">
      <c r="A180" s="801"/>
      <c r="B180" s="801"/>
      <c r="C180" s="801"/>
      <c r="D180" s="801"/>
      <c r="E180" s="801"/>
      <c r="F180" s="801"/>
      <c r="G180" s="803"/>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1"/>
      <c r="AK180" s="801"/>
      <c r="AL180" s="801"/>
      <c r="AM180" s="801"/>
      <c r="AN180" s="801"/>
      <c r="AO180" s="801"/>
      <c r="AP180" s="801"/>
      <c r="AQ180" s="801"/>
      <c r="AR180" s="801"/>
      <c r="AS180" s="801"/>
      <c r="AT180" s="801"/>
      <c r="AU180" s="801"/>
      <c r="AV180" s="801"/>
      <c r="AW180" s="801"/>
      <c r="AX180" s="801"/>
      <c r="AY180" s="801"/>
      <c r="AZ180" s="801"/>
      <c r="BA180" s="801"/>
      <c r="BB180" s="801"/>
      <c r="BC180" s="801"/>
      <c r="BD180" s="801"/>
      <c r="BE180" s="801"/>
      <c r="BF180" s="801"/>
      <c r="BG180" s="801"/>
      <c r="BH180" s="801"/>
      <c r="BI180" s="801"/>
      <c r="BJ180" s="801"/>
      <c r="BK180" s="801"/>
      <c r="BL180" s="801"/>
      <c r="BM180" s="801"/>
      <c r="BN180" s="801"/>
      <c r="BO180" s="801"/>
      <c r="BP180" s="801"/>
      <c r="BQ180" s="801"/>
      <c r="BR180" s="801"/>
      <c r="BS180" s="801"/>
      <c r="BT180" s="801"/>
      <c r="BU180" s="801"/>
      <c r="BV180" s="801"/>
      <c r="BW180" s="801"/>
      <c r="BX180" s="801"/>
      <c r="BY180" s="801"/>
      <c r="BZ180" s="801"/>
      <c r="CA180" s="801"/>
      <c r="CB180" s="801"/>
      <c r="CC180" s="801"/>
    </row>
    <row r="181" spans="1:81">
      <c r="A181" s="801"/>
      <c r="B181" s="801"/>
      <c r="C181" s="801"/>
      <c r="D181" s="801"/>
      <c r="E181" s="801"/>
      <c r="F181" s="801"/>
      <c r="G181" s="803"/>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1"/>
      <c r="BW181" s="801"/>
      <c r="BX181" s="801"/>
      <c r="BY181" s="801"/>
      <c r="BZ181" s="801"/>
      <c r="CA181" s="801"/>
      <c r="CB181" s="801"/>
      <c r="CC181" s="801"/>
    </row>
    <row r="182" spans="1:81">
      <c r="A182" s="801"/>
      <c r="B182" s="801"/>
      <c r="C182" s="801"/>
      <c r="D182" s="801"/>
      <c r="E182" s="801"/>
      <c r="F182" s="801"/>
      <c r="G182" s="803"/>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c r="AG182" s="801"/>
      <c r="AH182" s="801"/>
      <c r="AI182" s="801"/>
      <c r="AJ182" s="801"/>
      <c r="AK182" s="801"/>
      <c r="AL182" s="801"/>
      <c r="AM182" s="801"/>
      <c r="AN182" s="801"/>
      <c r="AO182" s="801"/>
      <c r="AP182" s="801"/>
      <c r="AQ182" s="801"/>
      <c r="AR182" s="801"/>
      <c r="AS182" s="801"/>
      <c r="AT182" s="801"/>
      <c r="AU182" s="801"/>
      <c r="AV182" s="801"/>
      <c r="AW182" s="801"/>
      <c r="AX182" s="801"/>
      <c r="AY182" s="801"/>
      <c r="AZ182" s="801"/>
      <c r="BA182" s="801"/>
      <c r="BB182" s="801"/>
      <c r="BC182" s="801"/>
      <c r="BD182" s="801"/>
      <c r="BE182" s="801"/>
      <c r="BF182" s="801"/>
      <c r="BG182" s="801"/>
      <c r="BH182" s="801"/>
      <c r="BI182" s="801"/>
      <c r="BJ182" s="801"/>
      <c r="BK182" s="801"/>
      <c r="BL182" s="801"/>
      <c r="BM182" s="801"/>
      <c r="BN182" s="801"/>
      <c r="BO182" s="801"/>
      <c r="BP182" s="801"/>
      <c r="BQ182" s="801"/>
      <c r="BR182" s="801"/>
      <c r="BS182" s="801"/>
      <c r="BT182" s="801"/>
      <c r="BU182" s="801"/>
      <c r="BV182" s="801"/>
      <c r="BW182" s="801"/>
      <c r="BX182" s="801"/>
      <c r="BY182" s="801"/>
      <c r="BZ182" s="801"/>
      <c r="CA182" s="801"/>
      <c r="CB182" s="801"/>
      <c r="CC182" s="801"/>
    </row>
    <row r="183" spans="1:81">
      <c r="A183" s="801"/>
      <c r="B183" s="801"/>
      <c r="C183" s="801"/>
      <c r="D183" s="801"/>
      <c r="E183" s="801"/>
      <c r="F183" s="801"/>
      <c r="G183" s="803"/>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c r="AG183" s="801"/>
      <c r="AH183" s="801"/>
      <c r="AI183" s="801"/>
      <c r="AJ183" s="801"/>
      <c r="AK183" s="801"/>
      <c r="AL183" s="801"/>
      <c r="AM183" s="801"/>
      <c r="AN183" s="801"/>
      <c r="AO183" s="801"/>
      <c r="AP183" s="801"/>
      <c r="AQ183" s="801"/>
      <c r="AR183" s="801"/>
      <c r="AS183" s="801"/>
      <c r="AT183" s="801"/>
      <c r="AU183" s="801"/>
      <c r="AV183" s="801"/>
      <c r="AW183" s="801"/>
      <c r="AX183" s="801"/>
      <c r="AY183" s="801"/>
      <c r="AZ183" s="801"/>
      <c r="BA183" s="801"/>
      <c r="BB183" s="801"/>
      <c r="BC183" s="801"/>
      <c r="BD183" s="801"/>
      <c r="BE183" s="801"/>
      <c r="BF183" s="801"/>
      <c r="BG183" s="801"/>
      <c r="BH183" s="801"/>
      <c r="BI183" s="801"/>
      <c r="BJ183" s="801"/>
      <c r="BK183" s="801"/>
      <c r="BL183" s="801"/>
      <c r="BM183" s="801"/>
      <c r="BN183" s="801"/>
      <c r="BO183" s="801"/>
      <c r="BP183" s="801"/>
      <c r="BQ183" s="801"/>
      <c r="BR183" s="801"/>
      <c r="BS183" s="801"/>
      <c r="BT183" s="801"/>
      <c r="BU183" s="801"/>
      <c r="BV183" s="801"/>
      <c r="BW183" s="801"/>
      <c r="BX183" s="801"/>
      <c r="BY183" s="801"/>
      <c r="BZ183" s="801"/>
      <c r="CA183" s="801"/>
      <c r="CB183" s="801"/>
      <c r="CC183" s="801"/>
    </row>
    <row r="184" spans="1:81">
      <c r="A184" s="801"/>
      <c r="B184" s="801"/>
      <c r="C184" s="801"/>
      <c r="D184" s="801"/>
      <c r="E184" s="801"/>
      <c r="F184" s="801"/>
      <c r="G184" s="803"/>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1"/>
      <c r="AL184" s="801"/>
      <c r="AM184" s="801"/>
      <c r="AN184" s="801"/>
      <c r="AO184" s="801"/>
      <c r="AP184" s="801"/>
      <c r="AQ184" s="801"/>
      <c r="AR184" s="801"/>
      <c r="AS184" s="801"/>
      <c r="AT184" s="801"/>
      <c r="AU184" s="801"/>
      <c r="AV184" s="801"/>
      <c r="AW184" s="801"/>
      <c r="AX184" s="801"/>
      <c r="AY184" s="801"/>
      <c r="AZ184" s="801"/>
      <c r="BA184" s="801"/>
      <c r="BB184" s="801"/>
      <c r="BC184" s="801"/>
      <c r="BD184" s="801"/>
      <c r="BE184" s="801"/>
      <c r="BF184" s="801"/>
      <c r="BG184" s="801"/>
      <c r="BH184" s="801"/>
      <c r="BI184" s="801"/>
      <c r="BJ184" s="801"/>
      <c r="BK184" s="801"/>
      <c r="BL184" s="801"/>
      <c r="BM184" s="801"/>
      <c r="BN184" s="801"/>
      <c r="BO184" s="801"/>
      <c r="BP184" s="801"/>
      <c r="BQ184" s="801"/>
      <c r="BR184" s="801"/>
      <c r="BS184" s="801"/>
      <c r="BT184" s="801"/>
      <c r="BU184" s="801"/>
      <c r="BV184" s="801"/>
      <c r="BW184" s="801"/>
      <c r="BX184" s="801"/>
      <c r="BY184" s="801"/>
      <c r="BZ184" s="801"/>
      <c r="CA184" s="801"/>
      <c r="CB184" s="801"/>
      <c r="CC184" s="801"/>
    </row>
    <row r="185" spans="1:81">
      <c r="A185" s="801"/>
      <c r="B185" s="801"/>
      <c r="C185" s="801"/>
      <c r="D185" s="801"/>
      <c r="E185" s="801"/>
      <c r="F185" s="801"/>
      <c r="G185" s="803"/>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1"/>
      <c r="AK185" s="801"/>
      <c r="AL185" s="801"/>
      <c r="AM185" s="801"/>
      <c r="AN185" s="801"/>
      <c r="AO185" s="801"/>
      <c r="AP185" s="801"/>
      <c r="AQ185" s="801"/>
      <c r="AR185" s="801"/>
      <c r="AS185" s="801"/>
      <c r="AT185" s="801"/>
      <c r="AU185" s="801"/>
      <c r="AV185" s="801"/>
      <c r="AW185" s="801"/>
      <c r="AX185" s="801"/>
      <c r="AY185" s="801"/>
      <c r="AZ185" s="801"/>
      <c r="BA185" s="801"/>
      <c r="BB185" s="801"/>
      <c r="BC185" s="801"/>
      <c r="BD185" s="801"/>
      <c r="BE185" s="801"/>
      <c r="BF185" s="801"/>
      <c r="BG185" s="801"/>
      <c r="BH185" s="801"/>
      <c r="BI185" s="801"/>
      <c r="BJ185" s="801"/>
      <c r="BK185" s="801"/>
      <c r="BL185" s="801"/>
      <c r="BM185" s="801"/>
      <c r="BN185" s="801"/>
      <c r="BO185" s="801"/>
      <c r="BP185" s="801"/>
      <c r="BQ185" s="801"/>
      <c r="BR185" s="801"/>
      <c r="BS185" s="801"/>
      <c r="BT185" s="801"/>
      <c r="BU185" s="801"/>
      <c r="BV185" s="801"/>
      <c r="BW185" s="801"/>
      <c r="BX185" s="801"/>
      <c r="BY185" s="801"/>
      <c r="BZ185" s="801"/>
      <c r="CA185" s="801"/>
      <c r="CB185" s="801"/>
      <c r="CC185" s="801"/>
    </row>
    <row r="186" spans="1:81">
      <c r="A186" s="801"/>
      <c r="B186" s="801"/>
      <c r="C186" s="801"/>
      <c r="D186" s="801"/>
      <c r="E186" s="801"/>
      <c r="F186" s="801"/>
      <c r="G186" s="803"/>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c r="AG186" s="801"/>
      <c r="AH186" s="801"/>
      <c r="AI186" s="801"/>
      <c r="AJ186" s="801"/>
      <c r="AK186" s="801"/>
      <c r="AL186" s="801"/>
      <c r="AM186" s="801"/>
      <c r="AN186" s="801"/>
      <c r="AO186" s="801"/>
      <c r="AP186" s="801"/>
      <c r="AQ186" s="801"/>
      <c r="AR186" s="801"/>
      <c r="AS186" s="801"/>
      <c r="AT186" s="801"/>
      <c r="AU186" s="801"/>
      <c r="AV186" s="801"/>
      <c r="AW186" s="801"/>
      <c r="AX186" s="801"/>
      <c r="AY186" s="801"/>
      <c r="AZ186" s="801"/>
      <c r="BA186" s="801"/>
      <c r="BB186" s="801"/>
      <c r="BC186" s="801"/>
      <c r="BD186" s="801"/>
      <c r="BE186" s="801"/>
      <c r="BF186" s="801"/>
      <c r="BG186" s="801"/>
      <c r="BH186" s="801"/>
      <c r="BI186" s="801"/>
      <c r="BJ186" s="801"/>
      <c r="BK186" s="801"/>
      <c r="BL186" s="801"/>
      <c r="BM186" s="801"/>
      <c r="BN186" s="801"/>
      <c r="BO186" s="801"/>
      <c r="BP186" s="801"/>
      <c r="BQ186" s="801"/>
      <c r="BR186" s="801"/>
      <c r="BS186" s="801"/>
      <c r="BT186" s="801"/>
      <c r="BU186" s="801"/>
      <c r="BV186" s="801"/>
      <c r="BW186" s="801"/>
      <c r="BX186" s="801"/>
      <c r="BY186" s="801"/>
      <c r="BZ186" s="801"/>
      <c r="CA186" s="801"/>
      <c r="CB186" s="801"/>
      <c r="CC186" s="801"/>
    </row>
    <row r="187" spans="1:81">
      <c r="A187" s="801"/>
      <c r="B187" s="801"/>
      <c r="C187" s="801"/>
      <c r="D187" s="801"/>
      <c r="E187" s="801"/>
      <c r="F187" s="801"/>
      <c r="G187" s="803"/>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801"/>
      <c r="BE187" s="801"/>
      <c r="BF187" s="801"/>
      <c r="BG187" s="801"/>
      <c r="BH187" s="801"/>
      <c r="BI187" s="801"/>
      <c r="BJ187" s="801"/>
      <c r="BK187" s="801"/>
      <c r="BL187" s="801"/>
      <c r="BM187" s="801"/>
      <c r="BN187" s="801"/>
      <c r="BO187" s="801"/>
      <c r="BP187" s="801"/>
      <c r="BQ187" s="801"/>
      <c r="BR187" s="801"/>
      <c r="BS187" s="801"/>
      <c r="BT187" s="801"/>
      <c r="BU187" s="801"/>
      <c r="BV187" s="801"/>
      <c r="BW187" s="801"/>
      <c r="BX187" s="801"/>
      <c r="BY187" s="801"/>
      <c r="BZ187" s="801"/>
      <c r="CA187" s="801"/>
      <c r="CB187" s="801"/>
      <c r="CC187" s="801"/>
    </row>
    <row r="188" spans="1:81">
      <c r="A188" s="801"/>
      <c r="B188" s="801"/>
      <c r="C188" s="801"/>
      <c r="D188" s="801"/>
      <c r="E188" s="801"/>
      <c r="F188" s="801"/>
      <c r="G188" s="803"/>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c r="BC188" s="801"/>
      <c r="BD188" s="801"/>
      <c r="BE188" s="801"/>
      <c r="BF188" s="801"/>
      <c r="BG188" s="801"/>
      <c r="BH188" s="801"/>
      <c r="BI188" s="801"/>
      <c r="BJ188" s="801"/>
      <c r="BK188" s="801"/>
      <c r="BL188" s="801"/>
      <c r="BM188" s="801"/>
      <c r="BN188" s="801"/>
      <c r="BO188" s="801"/>
      <c r="BP188" s="801"/>
      <c r="BQ188" s="801"/>
      <c r="BR188" s="801"/>
      <c r="BS188" s="801"/>
      <c r="BT188" s="801"/>
      <c r="BU188" s="801"/>
      <c r="BV188" s="801"/>
      <c r="BW188" s="801"/>
      <c r="BX188" s="801"/>
      <c r="BY188" s="801"/>
      <c r="BZ188" s="801"/>
      <c r="CA188" s="801"/>
      <c r="CB188" s="801"/>
      <c r="CC188" s="801"/>
    </row>
    <row r="189" spans="1:81">
      <c r="A189" s="801"/>
      <c r="B189" s="801"/>
      <c r="C189" s="801"/>
      <c r="D189" s="801"/>
      <c r="E189" s="801"/>
      <c r="F189" s="801"/>
      <c r="G189" s="803"/>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801"/>
      <c r="AM189" s="801"/>
      <c r="AN189" s="801"/>
      <c r="AO189" s="801"/>
      <c r="AP189" s="801"/>
      <c r="AQ189" s="801"/>
      <c r="AR189" s="801"/>
      <c r="AS189" s="801"/>
      <c r="AT189" s="801"/>
      <c r="AU189" s="801"/>
      <c r="AV189" s="801"/>
      <c r="AW189" s="801"/>
      <c r="AX189" s="801"/>
      <c r="AY189" s="801"/>
      <c r="AZ189" s="801"/>
      <c r="BA189" s="801"/>
      <c r="BB189" s="801"/>
      <c r="BC189" s="801"/>
      <c r="BD189" s="801"/>
      <c r="BE189" s="801"/>
      <c r="BF189" s="801"/>
      <c r="BG189" s="801"/>
      <c r="BH189" s="801"/>
      <c r="BI189" s="801"/>
      <c r="BJ189" s="801"/>
      <c r="BK189" s="801"/>
      <c r="BL189" s="801"/>
      <c r="BM189" s="801"/>
      <c r="BN189" s="801"/>
      <c r="BO189" s="801"/>
      <c r="BP189" s="801"/>
      <c r="BQ189" s="801"/>
      <c r="BR189" s="801"/>
      <c r="BS189" s="801"/>
      <c r="BT189" s="801"/>
      <c r="BU189" s="801"/>
      <c r="BV189" s="801"/>
      <c r="BW189" s="801"/>
      <c r="BX189" s="801"/>
      <c r="BY189" s="801"/>
      <c r="BZ189" s="801"/>
      <c r="CA189" s="801"/>
      <c r="CB189" s="801"/>
      <c r="CC189" s="801"/>
    </row>
    <row r="190" spans="1:81">
      <c r="A190" s="801"/>
      <c r="B190" s="801"/>
      <c r="C190" s="801"/>
      <c r="D190" s="801"/>
      <c r="E190" s="801"/>
      <c r="F190" s="801"/>
      <c r="G190" s="803"/>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801"/>
      <c r="BA190" s="801"/>
      <c r="BB190" s="801"/>
      <c r="BC190" s="801"/>
      <c r="BD190" s="801"/>
      <c r="BE190" s="801"/>
      <c r="BF190" s="801"/>
      <c r="BG190" s="801"/>
      <c r="BH190" s="801"/>
      <c r="BI190" s="801"/>
      <c r="BJ190" s="801"/>
      <c r="BK190" s="801"/>
      <c r="BL190" s="801"/>
      <c r="BM190" s="801"/>
      <c r="BN190" s="801"/>
      <c r="BO190" s="801"/>
      <c r="BP190" s="801"/>
      <c r="BQ190" s="801"/>
      <c r="BR190" s="801"/>
      <c r="BS190" s="801"/>
      <c r="BT190" s="801"/>
      <c r="BU190" s="801"/>
      <c r="BV190" s="801"/>
      <c r="BW190" s="801"/>
      <c r="BX190" s="801"/>
      <c r="BY190" s="801"/>
      <c r="BZ190" s="801"/>
      <c r="CA190" s="801"/>
      <c r="CB190" s="801"/>
      <c r="CC190" s="801"/>
    </row>
    <row r="191" spans="1:81">
      <c r="A191" s="801"/>
      <c r="B191" s="801"/>
      <c r="C191" s="801"/>
      <c r="D191" s="801"/>
      <c r="E191" s="801"/>
      <c r="F191" s="801"/>
      <c r="G191" s="803"/>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c r="AG191" s="801"/>
      <c r="AH191" s="801"/>
      <c r="AI191" s="801"/>
      <c r="AJ191" s="801"/>
      <c r="AK191" s="801"/>
      <c r="AL191" s="801"/>
      <c r="AM191" s="801"/>
      <c r="AN191" s="801"/>
      <c r="AO191" s="801"/>
      <c r="AP191" s="801"/>
      <c r="AQ191" s="801"/>
      <c r="AR191" s="801"/>
      <c r="AS191" s="801"/>
      <c r="AT191" s="801"/>
      <c r="AU191" s="801"/>
      <c r="AV191" s="801"/>
      <c r="AW191" s="801"/>
      <c r="AX191" s="801"/>
      <c r="AY191" s="801"/>
      <c r="AZ191" s="801"/>
      <c r="BA191" s="801"/>
      <c r="BB191" s="801"/>
      <c r="BC191" s="801"/>
      <c r="BD191" s="801"/>
      <c r="BE191" s="801"/>
      <c r="BF191" s="801"/>
      <c r="BG191" s="801"/>
      <c r="BH191" s="801"/>
      <c r="BI191" s="801"/>
      <c r="BJ191" s="801"/>
      <c r="BK191" s="801"/>
      <c r="BL191" s="801"/>
      <c r="BM191" s="801"/>
      <c r="BN191" s="801"/>
      <c r="BO191" s="801"/>
      <c r="BP191" s="801"/>
      <c r="BQ191" s="801"/>
      <c r="BR191" s="801"/>
      <c r="BS191" s="801"/>
      <c r="BT191" s="801"/>
      <c r="BU191" s="801"/>
      <c r="BV191" s="801"/>
      <c r="BW191" s="801"/>
      <c r="BX191" s="801"/>
      <c r="BY191" s="801"/>
      <c r="BZ191" s="801"/>
      <c r="CA191" s="801"/>
      <c r="CB191" s="801"/>
      <c r="CC191" s="801"/>
    </row>
    <row r="192" spans="1:81">
      <c r="A192" s="801"/>
      <c r="B192" s="801"/>
      <c r="C192" s="801"/>
      <c r="D192" s="801"/>
      <c r="E192" s="801"/>
      <c r="F192" s="801"/>
      <c r="G192" s="803"/>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c r="AG192" s="801"/>
      <c r="AH192" s="801"/>
      <c r="AI192" s="801"/>
      <c r="AJ192" s="801"/>
      <c r="AK192" s="801"/>
      <c r="AL192" s="801"/>
      <c r="AM192" s="801"/>
      <c r="AN192" s="801"/>
      <c r="AO192" s="801"/>
      <c r="AP192" s="801"/>
      <c r="AQ192" s="801"/>
      <c r="AR192" s="801"/>
      <c r="AS192" s="801"/>
      <c r="AT192" s="801"/>
      <c r="AU192" s="801"/>
      <c r="AV192" s="801"/>
      <c r="AW192" s="801"/>
      <c r="AX192" s="801"/>
      <c r="AY192" s="801"/>
      <c r="AZ192" s="801"/>
      <c r="BA192" s="801"/>
      <c r="BB192" s="801"/>
      <c r="BC192" s="801"/>
      <c r="BD192" s="801"/>
      <c r="BE192" s="801"/>
      <c r="BF192" s="801"/>
      <c r="BG192" s="801"/>
      <c r="BH192" s="801"/>
      <c r="BI192" s="801"/>
      <c r="BJ192" s="801"/>
      <c r="BK192" s="801"/>
      <c r="BL192" s="801"/>
      <c r="BM192" s="801"/>
      <c r="BN192" s="801"/>
      <c r="BO192" s="801"/>
      <c r="BP192" s="801"/>
      <c r="BQ192" s="801"/>
      <c r="BR192" s="801"/>
      <c r="BS192" s="801"/>
      <c r="BT192" s="801"/>
      <c r="BU192" s="801"/>
      <c r="BV192" s="801"/>
      <c r="BW192" s="801"/>
      <c r="BX192" s="801"/>
      <c r="BY192" s="801"/>
      <c r="BZ192" s="801"/>
      <c r="CA192" s="801"/>
      <c r="CB192" s="801"/>
      <c r="CC192" s="801"/>
    </row>
    <row r="193" spans="1:81">
      <c r="A193" s="801"/>
      <c r="B193" s="801"/>
      <c r="C193" s="801"/>
      <c r="D193" s="801"/>
      <c r="E193" s="801"/>
      <c r="F193" s="801"/>
      <c r="G193" s="803"/>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c r="AG193" s="801"/>
      <c r="AH193" s="801"/>
      <c r="AI193" s="801"/>
      <c r="AJ193" s="801"/>
      <c r="AK193" s="801"/>
      <c r="AL193" s="801"/>
      <c r="AM193" s="801"/>
      <c r="AN193" s="801"/>
      <c r="AO193" s="801"/>
      <c r="AP193" s="801"/>
      <c r="AQ193" s="801"/>
      <c r="AR193" s="801"/>
      <c r="AS193" s="801"/>
      <c r="AT193" s="801"/>
      <c r="AU193" s="801"/>
      <c r="AV193" s="801"/>
      <c r="AW193" s="801"/>
      <c r="AX193" s="801"/>
      <c r="AY193" s="801"/>
      <c r="AZ193" s="801"/>
      <c r="BA193" s="801"/>
      <c r="BB193" s="801"/>
      <c r="BC193" s="801"/>
      <c r="BD193" s="801"/>
      <c r="BE193" s="801"/>
      <c r="BF193" s="801"/>
      <c r="BG193" s="801"/>
      <c r="BH193" s="801"/>
      <c r="BI193" s="801"/>
      <c r="BJ193" s="801"/>
      <c r="BK193" s="801"/>
      <c r="BL193" s="801"/>
      <c r="BM193" s="801"/>
      <c r="BN193" s="801"/>
      <c r="BO193" s="801"/>
      <c r="BP193" s="801"/>
      <c r="BQ193" s="801"/>
      <c r="BR193" s="801"/>
      <c r="BS193" s="801"/>
      <c r="BT193" s="801"/>
      <c r="BU193" s="801"/>
      <c r="BV193" s="801"/>
      <c r="BW193" s="801"/>
      <c r="BX193" s="801"/>
      <c r="BY193" s="801"/>
      <c r="BZ193" s="801"/>
      <c r="CA193" s="801"/>
      <c r="CB193" s="801"/>
      <c r="CC193" s="801"/>
    </row>
    <row r="194" spans="1:81">
      <c r="A194" s="801"/>
      <c r="B194" s="801"/>
      <c r="C194" s="801"/>
      <c r="D194" s="801"/>
      <c r="E194" s="801"/>
      <c r="F194" s="801"/>
      <c r="G194" s="803"/>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c r="BJ194" s="801"/>
      <c r="BK194" s="801"/>
      <c r="BL194" s="801"/>
      <c r="BM194" s="801"/>
      <c r="BN194" s="801"/>
      <c r="BO194" s="801"/>
      <c r="BP194" s="801"/>
      <c r="BQ194" s="801"/>
      <c r="BR194" s="801"/>
      <c r="BS194" s="801"/>
      <c r="BT194" s="801"/>
      <c r="BU194" s="801"/>
      <c r="BV194" s="801"/>
      <c r="BW194" s="801"/>
      <c r="BX194" s="801"/>
      <c r="BY194" s="801"/>
      <c r="BZ194" s="801"/>
      <c r="CA194" s="801"/>
      <c r="CB194" s="801"/>
      <c r="CC194" s="801"/>
    </row>
    <row r="195" spans="1:81">
      <c r="A195" s="801"/>
      <c r="B195" s="801"/>
      <c r="C195" s="801"/>
      <c r="D195" s="801"/>
      <c r="E195" s="801"/>
      <c r="F195" s="801"/>
      <c r="G195" s="803"/>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c r="BJ195" s="801"/>
      <c r="BK195" s="801"/>
      <c r="BL195" s="801"/>
      <c r="BM195" s="801"/>
      <c r="BN195" s="801"/>
      <c r="BO195" s="801"/>
      <c r="BP195" s="801"/>
      <c r="BQ195" s="801"/>
      <c r="BR195" s="801"/>
      <c r="BS195" s="801"/>
      <c r="BT195" s="801"/>
      <c r="BU195" s="801"/>
      <c r="BV195" s="801"/>
      <c r="BW195" s="801"/>
      <c r="BX195" s="801"/>
      <c r="BY195" s="801"/>
      <c r="BZ195" s="801"/>
      <c r="CA195" s="801"/>
      <c r="CB195" s="801"/>
      <c r="CC195" s="801"/>
    </row>
    <row r="196" spans="1:81">
      <c r="A196" s="801"/>
      <c r="B196" s="801"/>
      <c r="C196" s="801"/>
      <c r="D196" s="801"/>
      <c r="E196" s="801"/>
      <c r="F196" s="801"/>
      <c r="G196" s="803"/>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1"/>
      <c r="BW196" s="801"/>
      <c r="BX196" s="801"/>
      <c r="BY196" s="801"/>
      <c r="BZ196" s="801"/>
      <c r="CA196" s="801"/>
      <c r="CB196" s="801"/>
      <c r="CC196" s="801"/>
    </row>
    <row r="197" spans="1:81">
      <c r="A197" s="801"/>
      <c r="B197" s="801"/>
      <c r="C197" s="801"/>
      <c r="D197" s="801"/>
      <c r="E197" s="801"/>
      <c r="F197" s="801"/>
      <c r="G197" s="803"/>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1"/>
      <c r="AR197" s="801"/>
      <c r="AS197" s="801"/>
      <c r="AT197" s="801"/>
      <c r="AU197" s="801"/>
      <c r="AV197" s="801"/>
      <c r="AW197" s="801"/>
      <c r="AX197" s="801"/>
      <c r="AY197" s="801"/>
      <c r="AZ197" s="801"/>
      <c r="BA197" s="801"/>
      <c r="BB197" s="801"/>
      <c r="BC197" s="801"/>
      <c r="BD197" s="801"/>
      <c r="BE197" s="801"/>
      <c r="BF197" s="801"/>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row>
    <row r="198" spans="1:81">
      <c r="A198" s="801"/>
      <c r="B198" s="801"/>
      <c r="C198" s="801"/>
      <c r="D198" s="801"/>
      <c r="E198" s="801"/>
      <c r="F198" s="801"/>
      <c r="G198" s="803"/>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1"/>
      <c r="AR198" s="801"/>
      <c r="AS198" s="801"/>
      <c r="AT198" s="801"/>
      <c r="AU198" s="801"/>
      <c r="AV198" s="801"/>
      <c r="AW198" s="801"/>
      <c r="AX198" s="801"/>
      <c r="AY198" s="801"/>
      <c r="AZ198" s="801"/>
      <c r="BA198" s="801"/>
      <c r="BB198" s="801"/>
      <c r="BC198" s="801"/>
      <c r="BD198" s="801"/>
      <c r="BE198" s="801"/>
      <c r="BF198" s="801"/>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row>
    <row r="199" spans="1:81">
      <c r="A199" s="801"/>
      <c r="B199" s="801"/>
      <c r="C199" s="801"/>
      <c r="D199" s="801"/>
      <c r="E199" s="801"/>
      <c r="F199" s="801"/>
      <c r="G199" s="803"/>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801"/>
      <c r="AN199" s="801"/>
      <c r="AO199" s="801"/>
      <c r="AP199" s="801"/>
      <c r="AQ199" s="801"/>
      <c r="AR199" s="801"/>
      <c r="AS199" s="801"/>
      <c r="AT199" s="801"/>
      <c r="AU199" s="801"/>
      <c r="AV199" s="801"/>
      <c r="AW199" s="801"/>
      <c r="AX199" s="801"/>
      <c r="AY199" s="801"/>
      <c r="AZ199" s="801"/>
      <c r="BA199" s="801"/>
      <c r="BB199" s="801"/>
      <c r="BC199" s="801"/>
      <c r="BD199" s="801"/>
      <c r="BE199" s="801"/>
      <c r="BF199" s="801"/>
      <c r="BG199" s="801"/>
      <c r="BH199" s="801"/>
      <c r="BI199" s="801"/>
      <c r="BJ199" s="801"/>
      <c r="BK199" s="801"/>
      <c r="BL199" s="801"/>
      <c r="BM199" s="801"/>
      <c r="BN199" s="801"/>
      <c r="BO199" s="801"/>
      <c r="BP199" s="801"/>
      <c r="BQ199" s="801"/>
      <c r="BR199" s="801"/>
      <c r="BS199" s="801"/>
      <c r="BT199" s="801"/>
      <c r="BU199" s="801"/>
      <c r="BV199" s="801"/>
      <c r="BW199" s="801"/>
      <c r="BX199" s="801"/>
      <c r="BY199" s="801"/>
      <c r="BZ199" s="801"/>
      <c r="CA199" s="801"/>
      <c r="CB199" s="801"/>
      <c r="CC199" s="801"/>
    </row>
    <row r="200" spans="1:81">
      <c r="A200" s="801"/>
      <c r="B200" s="801"/>
      <c r="C200" s="801"/>
      <c r="D200" s="801"/>
      <c r="E200" s="801"/>
      <c r="F200" s="801"/>
      <c r="G200" s="803"/>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801"/>
      <c r="BO200" s="801"/>
      <c r="BP200" s="801"/>
      <c r="BQ200" s="801"/>
      <c r="BR200" s="801"/>
      <c r="BS200" s="801"/>
      <c r="BT200" s="801"/>
      <c r="BU200" s="801"/>
      <c r="BV200" s="801"/>
      <c r="BW200" s="801"/>
      <c r="BX200" s="801"/>
      <c r="BY200" s="801"/>
      <c r="BZ200" s="801"/>
      <c r="CA200" s="801"/>
      <c r="CB200" s="801"/>
      <c r="CC200" s="801"/>
    </row>
    <row r="201" spans="1:81">
      <c r="A201" s="801"/>
      <c r="B201" s="801"/>
      <c r="C201" s="801"/>
      <c r="D201" s="801"/>
      <c r="E201" s="801"/>
      <c r="F201" s="801"/>
      <c r="G201" s="803"/>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c r="AG201" s="801"/>
      <c r="AH201" s="801"/>
      <c r="AI201" s="801"/>
      <c r="AJ201" s="801"/>
      <c r="AK201" s="801"/>
      <c r="AL201" s="801"/>
      <c r="AM201" s="801"/>
      <c r="AN201" s="801"/>
      <c r="AO201" s="801"/>
      <c r="AP201" s="801"/>
      <c r="AQ201" s="801"/>
      <c r="AR201" s="801"/>
      <c r="AS201" s="801"/>
      <c r="AT201" s="801"/>
      <c r="AU201" s="801"/>
      <c r="AV201" s="801"/>
      <c r="AW201" s="801"/>
      <c r="AX201" s="801"/>
      <c r="AY201" s="801"/>
      <c r="AZ201" s="801"/>
      <c r="BA201" s="801"/>
      <c r="BB201" s="801"/>
      <c r="BC201" s="801"/>
      <c r="BD201" s="801"/>
      <c r="BE201" s="801"/>
      <c r="BF201" s="801"/>
      <c r="BG201" s="801"/>
      <c r="BH201" s="801"/>
      <c r="BI201" s="801"/>
      <c r="BJ201" s="801"/>
      <c r="BK201" s="801"/>
      <c r="BL201" s="801"/>
      <c r="BM201" s="801"/>
      <c r="BN201" s="801"/>
      <c r="BO201" s="801"/>
      <c r="BP201" s="801"/>
      <c r="BQ201" s="801"/>
      <c r="BR201" s="801"/>
      <c r="BS201" s="801"/>
      <c r="BT201" s="801"/>
      <c r="BU201" s="801"/>
      <c r="BV201" s="801"/>
      <c r="BW201" s="801"/>
      <c r="BX201" s="801"/>
      <c r="BY201" s="801"/>
      <c r="BZ201" s="801"/>
      <c r="CA201" s="801"/>
      <c r="CB201" s="801"/>
      <c r="CC201" s="801"/>
    </row>
    <row r="202" spans="1:81">
      <c r="A202" s="801"/>
      <c r="B202" s="801"/>
      <c r="C202" s="801"/>
      <c r="D202" s="801"/>
      <c r="E202" s="801"/>
      <c r="F202" s="801"/>
      <c r="G202" s="803"/>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c r="AG202" s="801"/>
      <c r="AH202" s="801"/>
      <c r="AI202" s="801"/>
      <c r="AJ202" s="801"/>
      <c r="AK202" s="801"/>
      <c r="AL202" s="801"/>
      <c r="AM202" s="801"/>
      <c r="AN202" s="801"/>
      <c r="AO202" s="801"/>
      <c r="AP202" s="801"/>
      <c r="AQ202" s="801"/>
      <c r="AR202" s="801"/>
      <c r="AS202" s="801"/>
      <c r="AT202" s="801"/>
      <c r="AU202" s="801"/>
      <c r="AV202" s="801"/>
      <c r="AW202" s="801"/>
      <c r="AX202" s="801"/>
      <c r="AY202" s="801"/>
      <c r="AZ202" s="801"/>
      <c r="BA202" s="801"/>
      <c r="BB202" s="801"/>
      <c r="BC202" s="801"/>
      <c r="BD202" s="801"/>
      <c r="BE202" s="801"/>
      <c r="BF202" s="801"/>
      <c r="BG202" s="801"/>
      <c r="BH202" s="801"/>
      <c r="BI202" s="801"/>
      <c r="BJ202" s="801"/>
      <c r="BK202" s="801"/>
      <c r="BL202" s="801"/>
      <c r="BM202" s="801"/>
      <c r="BN202" s="801"/>
      <c r="BO202" s="801"/>
      <c r="BP202" s="801"/>
      <c r="BQ202" s="801"/>
      <c r="BR202" s="801"/>
      <c r="BS202" s="801"/>
      <c r="BT202" s="801"/>
      <c r="BU202" s="801"/>
      <c r="BV202" s="801"/>
      <c r="BW202" s="801"/>
      <c r="BX202" s="801"/>
      <c r="BY202" s="801"/>
      <c r="BZ202" s="801"/>
      <c r="CA202" s="801"/>
      <c r="CB202" s="801"/>
      <c r="CC202" s="801"/>
    </row>
    <row r="203" spans="1:81">
      <c r="A203" s="801"/>
      <c r="B203" s="801"/>
      <c r="C203" s="801"/>
      <c r="D203" s="801"/>
      <c r="E203" s="801"/>
      <c r="F203" s="801"/>
      <c r="G203" s="803"/>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c r="AG203" s="801"/>
      <c r="AH203" s="801"/>
      <c r="AI203" s="801"/>
      <c r="AJ203" s="801"/>
      <c r="AK203" s="801"/>
      <c r="AL203" s="801"/>
      <c r="AM203" s="801"/>
      <c r="AN203" s="801"/>
      <c r="AO203" s="801"/>
      <c r="AP203" s="801"/>
      <c r="AQ203" s="801"/>
      <c r="AR203" s="801"/>
      <c r="AS203" s="801"/>
      <c r="AT203" s="801"/>
      <c r="AU203" s="801"/>
      <c r="AV203" s="801"/>
      <c r="AW203" s="801"/>
      <c r="AX203" s="801"/>
      <c r="AY203" s="801"/>
      <c r="AZ203" s="801"/>
      <c r="BA203" s="801"/>
      <c r="BB203" s="801"/>
      <c r="BC203" s="801"/>
      <c r="BD203" s="801"/>
      <c r="BE203" s="801"/>
      <c r="BF203" s="801"/>
      <c r="BG203" s="801"/>
      <c r="BH203" s="801"/>
      <c r="BI203" s="801"/>
      <c r="BJ203" s="801"/>
      <c r="BK203" s="801"/>
      <c r="BL203" s="801"/>
      <c r="BM203" s="801"/>
      <c r="BN203" s="801"/>
      <c r="BO203" s="801"/>
      <c r="BP203" s="801"/>
      <c r="BQ203" s="801"/>
      <c r="BR203" s="801"/>
      <c r="BS203" s="801"/>
      <c r="BT203" s="801"/>
      <c r="BU203" s="801"/>
      <c r="BV203" s="801"/>
      <c r="BW203" s="801"/>
      <c r="BX203" s="801"/>
      <c r="BY203" s="801"/>
      <c r="BZ203" s="801"/>
      <c r="CA203" s="801"/>
      <c r="CB203" s="801"/>
      <c r="CC203" s="801"/>
    </row>
    <row r="204" spans="1:81">
      <c r="A204" s="801"/>
      <c r="B204" s="801"/>
      <c r="C204" s="801"/>
      <c r="D204" s="801"/>
      <c r="E204" s="801"/>
      <c r="F204" s="801"/>
      <c r="G204" s="803"/>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1"/>
      <c r="BO204" s="801"/>
      <c r="BP204" s="801"/>
      <c r="BQ204" s="801"/>
      <c r="BR204" s="801"/>
      <c r="BS204" s="801"/>
      <c r="BT204" s="801"/>
      <c r="BU204" s="801"/>
      <c r="BV204" s="801"/>
      <c r="BW204" s="801"/>
      <c r="BX204" s="801"/>
      <c r="BY204" s="801"/>
      <c r="BZ204" s="801"/>
      <c r="CA204" s="801"/>
      <c r="CB204" s="801"/>
      <c r="CC204" s="801"/>
    </row>
    <row r="205" spans="1:81">
      <c r="A205" s="801"/>
      <c r="B205" s="801"/>
      <c r="C205" s="801"/>
      <c r="D205" s="801"/>
      <c r="E205" s="801"/>
      <c r="F205" s="801"/>
      <c r="G205" s="803"/>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c r="AG205" s="801"/>
      <c r="AH205" s="801"/>
      <c r="AI205" s="801"/>
      <c r="AJ205" s="801"/>
      <c r="AK205" s="801"/>
      <c r="AL205" s="801"/>
      <c r="AM205" s="801"/>
      <c r="AN205" s="801"/>
      <c r="AO205" s="801"/>
      <c r="AP205" s="801"/>
      <c r="AQ205" s="801"/>
      <c r="AR205" s="801"/>
      <c r="AS205" s="801"/>
      <c r="AT205" s="801"/>
      <c r="AU205" s="801"/>
      <c r="AV205" s="801"/>
      <c r="AW205" s="801"/>
      <c r="AX205" s="801"/>
      <c r="AY205" s="801"/>
      <c r="AZ205" s="801"/>
      <c r="BA205" s="801"/>
      <c r="BB205" s="801"/>
      <c r="BC205" s="801"/>
      <c r="BD205" s="801"/>
      <c r="BE205" s="801"/>
      <c r="BF205" s="801"/>
      <c r="BG205" s="801"/>
      <c r="BH205" s="801"/>
      <c r="BI205" s="801"/>
      <c r="BJ205" s="801"/>
      <c r="BK205" s="801"/>
      <c r="BL205" s="801"/>
      <c r="BM205" s="801"/>
      <c r="BN205" s="801"/>
      <c r="BO205" s="801"/>
      <c r="BP205" s="801"/>
      <c r="BQ205" s="801"/>
      <c r="BR205" s="801"/>
      <c r="BS205" s="801"/>
      <c r="BT205" s="801"/>
      <c r="BU205" s="801"/>
      <c r="BV205" s="801"/>
      <c r="BW205" s="801"/>
      <c r="BX205" s="801"/>
      <c r="BY205" s="801"/>
      <c r="BZ205" s="801"/>
      <c r="CA205" s="801"/>
      <c r="CB205" s="801"/>
      <c r="CC205" s="801"/>
    </row>
    <row r="206" spans="1:81">
      <c r="A206" s="801"/>
      <c r="B206" s="801"/>
      <c r="C206" s="801"/>
      <c r="D206" s="801"/>
      <c r="E206" s="801"/>
      <c r="F206" s="801"/>
      <c r="G206" s="803"/>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row>
    <row r="207" spans="1:81">
      <c r="A207" s="801"/>
      <c r="B207" s="801"/>
      <c r="C207" s="801"/>
      <c r="D207" s="801"/>
      <c r="E207" s="801"/>
      <c r="F207" s="801"/>
      <c r="G207" s="803"/>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1"/>
      <c r="AR207" s="801"/>
      <c r="AS207" s="801"/>
      <c r="AT207" s="801"/>
      <c r="AU207" s="801"/>
      <c r="AV207" s="801"/>
      <c r="AW207" s="801"/>
      <c r="AX207" s="801"/>
      <c r="AY207" s="801"/>
      <c r="AZ207" s="801"/>
      <c r="BA207" s="801"/>
      <c r="BB207" s="801"/>
      <c r="BC207" s="801"/>
      <c r="BD207" s="801"/>
      <c r="BE207" s="801"/>
      <c r="BF207" s="801"/>
      <c r="BG207" s="801"/>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row>
    <row r="208" spans="1:81">
      <c r="A208" s="801"/>
      <c r="B208" s="801"/>
      <c r="C208" s="801"/>
      <c r="D208" s="801"/>
      <c r="E208" s="801"/>
      <c r="F208" s="801"/>
      <c r="G208" s="803"/>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1"/>
      <c r="AR208" s="801"/>
      <c r="AS208" s="801"/>
      <c r="AT208" s="801"/>
      <c r="AU208" s="801"/>
      <c r="AV208" s="801"/>
      <c r="AW208" s="801"/>
      <c r="AX208" s="801"/>
      <c r="AY208" s="801"/>
      <c r="AZ208" s="801"/>
      <c r="BA208" s="801"/>
      <c r="BB208" s="801"/>
      <c r="BC208" s="801"/>
      <c r="BD208" s="801"/>
      <c r="BE208" s="801"/>
      <c r="BF208" s="801"/>
      <c r="BG208" s="801"/>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row>
    <row r="209" spans="1:81">
      <c r="A209" s="801"/>
      <c r="B209" s="801"/>
      <c r="C209" s="801"/>
      <c r="D209" s="801"/>
      <c r="E209" s="801"/>
      <c r="F209" s="801"/>
      <c r="G209" s="803"/>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01"/>
      <c r="AN209" s="801"/>
      <c r="AO209" s="801"/>
      <c r="AP209" s="801"/>
      <c r="AQ209" s="801"/>
      <c r="AR209" s="801"/>
      <c r="AS209" s="801"/>
      <c r="AT209" s="801"/>
      <c r="AU209" s="801"/>
      <c r="AV209" s="801"/>
      <c r="AW209" s="801"/>
      <c r="AX209" s="801"/>
      <c r="AY209" s="801"/>
      <c r="AZ209" s="801"/>
      <c r="BA209" s="801"/>
      <c r="BB209" s="801"/>
      <c r="BC209" s="801"/>
      <c r="BD209" s="801"/>
      <c r="BE209" s="801"/>
      <c r="BF209" s="801"/>
      <c r="BG209" s="801"/>
      <c r="BH209" s="801"/>
      <c r="BI209" s="801"/>
      <c r="BJ209" s="801"/>
      <c r="BK209" s="801"/>
      <c r="BL209" s="801"/>
      <c r="BM209" s="801"/>
      <c r="BN209" s="801"/>
      <c r="BO209" s="801"/>
      <c r="BP209" s="801"/>
      <c r="BQ209" s="801"/>
      <c r="BR209" s="801"/>
      <c r="BS209" s="801"/>
      <c r="BT209" s="801"/>
      <c r="BU209" s="801"/>
      <c r="BV209" s="801"/>
      <c r="BW209" s="801"/>
      <c r="BX209" s="801"/>
      <c r="BY209" s="801"/>
      <c r="BZ209" s="801"/>
      <c r="CA209" s="801"/>
      <c r="CB209" s="801"/>
      <c r="CC209" s="801"/>
    </row>
    <row r="210" spans="1:81">
      <c r="A210" s="801"/>
      <c r="B210" s="801"/>
      <c r="C210" s="801"/>
      <c r="D210" s="801"/>
      <c r="E210" s="801"/>
      <c r="F210" s="801"/>
      <c r="G210" s="803"/>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801"/>
      <c r="BG210" s="801"/>
      <c r="BH210" s="801"/>
      <c r="BI210" s="801"/>
      <c r="BJ210" s="801"/>
      <c r="BK210" s="801"/>
      <c r="BL210" s="801"/>
      <c r="BM210" s="801"/>
      <c r="BN210" s="801"/>
      <c r="BO210" s="801"/>
      <c r="BP210" s="801"/>
      <c r="BQ210" s="801"/>
      <c r="BR210" s="801"/>
      <c r="BS210" s="801"/>
      <c r="BT210" s="801"/>
      <c r="BU210" s="801"/>
      <c r="BV210" s="801"/>
      <c r="BW210" s="801"/>
      <c r="BX210" s="801"/>
      <c r="BY210" s="801"/>
      <c r="BZ210" s="801"/>
      <c r="CA210" s="801"/>
      <c r="CB210" s="801"/>
      <c r="CC210" s="801"/>
    </row>
    <row r="211" spans="1:81">
      <c r="A211" s="801"/>
      <c r="B211" s="801"/>
      <c r="C211" s="801"/>
      <c r="D211" s="801"/>
      <c r="E211" s="801"/>
      <c r="F211" s="801"/>
      <c r="G211" s="803"/>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1"/>
      <c r="BO211" s="801"/>
      <c r="BP211" s="801"/>
      <c r="BQ211" s="801"/>
      <c r="BR211" s="801"/>
      <c r="BS211" s="801"/>
      <c r="BT211" s="801"/>
      <c r="BU211" s="801"/>
      <c r="BV211" s="801"/>
      <c r="BW211" s="801"/>
      <c r="BX211" s="801"/>
      <c r="BY211" s="801"/>
      <c r="BZ211" s="801"/>
      <c r="CA211" s="801"/>
      <c r="CB211" s="801"/>
      <c r="CC211" s="801"/>
    </row>
    <row r="212" spans="1:81">
      <c r="A212" s="801"/>
      <c r="B212" s="801"/>
      <c r="C212" s="801"/>
      <c r="D212" s="801"/>
      <c r="E212" s="801"/>
      <c r="F212" s="801"/>
      <c r="G212" s="803"/>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c r="AG212" s="801"/>
      <c r="AH212" s="801"/>
      <c r="AI212" s="801"/>
      <c r="AJ212" s="801"/>
      <c r="AK212" s="801"/>
      <c r="AL212" s="801"/>
      <c r="AM212" s="801"/>
      <c r="AN212" s="801"/>
      <c r="AO212" s="801"/>
      <c r="AP212" s="801"/>
      <c r="AQ212" s="801"/>
      <c r="AR212" s="801"/>
      <c r="AS212" s="801"/>
      <c r="AT212" s="801"/>
      <c r="AU212" s="801"/>
      <c r="AV212" s="801"/>
      <c r="AW212" s="801"/>
      <c r="AX212" s="801"/>
      <c r="AY212" s="801"/>
      <c r="AZ212" s="801"/>
      <c r="BA212" s="801"/>
      <c r="BB212" s="801"/>
      <c r="BC212" s="801"/>
      <c r="BD212" s="801"/>
      <c r="BE212" s="801"/>
      <c r="BF212" s="801"/>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row>
    <row r="213" spans="1:81">
      <c r="A213" s="801"/>
      <c r="B213" s="801"/>
      <c r="C213" s="801"/>
      <c r="D213" s="801"/>
      <c r="E213" s="801"/>
      <c r="F213" s="801"/>
      <c r="G213" s="803"/>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c r="AG213" s="801"/>
      <c r="AH213" s="801"/>
      <c r="AI213" s="801"/>
      <c r="AJ213" s="801"/>
      <c r="AK213" s="801"/>
      <c r="AL213" s="801"/>
      <c r="AM213" s="801"/>
      <c r="AN213" s="801"/>
      <c r="AO213" s="801"/>
      <c r="AP213" s="801"/>
      <c r="AQ213" s="801"/>
      <c r="AR213" s="801"/>
      <c r="AS213" s="801"/>
      <c r="AT213" s="801"/>
      <c r="AU213" s="801"/>
      <c r="AV213" s="801"/>
      <c r="AW213" s="801"/>
      <c r="AX213" s="801"/>
      <c r="AY213" s="801"/>
      <c r="AZ213" s="801"/>
      <c r="BA213" s="801"/>
      <c r="BB213" s="801"/>
      <c r="BC213" s="801"/>
      <c r="BD213" s="801"/>
      <c r="BE213" s="801"/>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row>
    <row r="214" spans="1:81">
      <c r="A214" s="801"/>
      <c r="B214" s="801"/>
      <c r="C214" s="801"/>
      <c r="D214" s="801"/>
      <c r="E214" s="801"/>
      <c r="F214" s="801"/>
      <c r="G214" s="803"/>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AZ214" s="801"/>
      <c r="BA214" s="801"/>
      <c r="BB214" s="801"/>
      <c r="BC214" s="801"/>
      <c r="BD214" s="801"/>
      <c r="BE214" s="801"/>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row>
    <row r="215" spans="1:81">
      <c r="A215" s="801"/>
      <c r="B215" s="801"/>
      <c r="C215" s="801"/>
      <c r="D215" s="801"/>
      <c r="E215" s="801"/>
      <c r="F215" s="801"/>
      <c r="G215" s="803"/>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c r="AG215" s="801"/>
      <c r="AH215" s="801"/>
      <c r="AI215" s="801"/>
      <c r="AJ215" s="801"/>
      <c r="AK215" s="801"/>
      <c r="AL215" s="801"/>
      <c r="AM215" s="801"/>
      <c r="AN215" s="801"/>
      <c r="AO215" s="801"/>
      <c r="AP215" s="801"/>
      <c r="AQ215" s="801"/>
      <c r="AR215" s="801"/>
      <c r="AS215" s="801"/>
      <c r="AT215" s="801"/>
      <c r="AU215" s="801"/>
      <c r="AV215" s="801"/>
      <c r="AW215" s="801"/>
      <c r="AX215" s="801"/>
      <c r="AY215" s="801"/>
      <c r="AZ215" s="801"/>
      <c r="BA215" s="801"/>
      <c r="BB215" s="801"/>
      <c r="BC215" s="801"/>
      <c r="BD215" s="801"/>
      <c r="BE215" s="801"/>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row>
    <row r="216" spans="1:81">
      <c r="A216" s="801"/>
      <c r="B216" s="801"/>
      <c r="C216" s="801"/>
      <c r="D216" s="801"/>
      <c r="E216" s="801"/>
      <c r="F216" s="801"/>
      <c r="G216" s="803"/>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c r="AG216" s="801"/>
      <c r="AH216" s="801"/>
      <c r="AI216" s="801"/>
      <c r="AJ216" s="801"/>
      <c r="AK216" s="801"/>
      <c r="AL216" s="801"/>
      <c r="AM216" s="801"/>
      <c r="AN216" s="801"/>
      <c r="AO216" s="801"/>
      <c r="AP216" s="801"/>
      <c r="AQ216" s="801"/>
      <c r="AR216" s="801"/>
      <c r="AS216" s="801"/>
      <c r="AT216" s="801"/>
      <c r="AU216" s="801"/>
      <c r="AV216" s="801"/>
      <c r="AW216" s="801"/>
      <c r="AX216" s="801"/>
      <c r="AY216" s="801"/>
      <c r="AZ216" s="801"/>
      <c r="BA216" s="801"/>
      <c r="BB216" s="801"/>
      <c r="BC216" s="801"/>
      <c r="BD216" s="801"/>
      <c r="BE216" s="801"/>
      <c r="BF216" s="801"/>
      <c r="BG216" s="801"/>
      <c r="BH216" s="801"/>
      <c r="BI216" s="801"/>
      <c r="BJ216" s="801"/>
      <c r="BK216" s="801"/>
      <c r="BL216" s="801"/>
      <c r="BM216" s="801"/>
      <c r="BN216" s="801"/>
      <c r="BO216" s="801"/>
      <c r="BP216" s="801"/>
      <c r="BQ216" s="801"/>
      <c r="BR216" s="801"/>
      <c r="BS216" s="801"/>
      <c r="BT216" s="801"/>
      <c r="BU216" s="801"/>
      <c r="BV216" s="801"/>
      <c r="BW216" s="801"/>
      <c r="BX216" s="801"/>
      <c r="BY216" s="801"/>
      <c r="BZ216" s="801"/>
      <c r="CA216" s="801"/>
      <c r="CB216" s="801"/>
      <c r="CC216" s="801"/>
    </row>
    <row r="217" spans="1:81">
      <c r="A217" s="801"/>
      <c r="B217" s="801"/>
      <c r="C217" s="801"/>
      <c r="D217" s="801"/>
      <c r="E217" s="801"/>
      <c r="F217" s="801"/>
      <c r="G217" s="803"/>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c r="AG217" s="801"/>
      <c r="AH217" s="801"/>
      <c r="AI217" s="801"/>
      <c r="AJ217" s="801"/>
      <c r="AK217" s="801"/>
      <c r="AL217" s="801"/>
      <c r="AM217" s="801"/>
      <c r="AN217" s="801"/>
      <c r="AO217" s="801"/>
      <c r="AP217" s="801"/>
      <c r="AQ217" s="801"/>
      <c r="AR217" s="801"/>
      <c r="AS217" s="801"/>
      <c r="AT217" s="801"/>
      <c r="AU217" s="801"/>
      <c r="AV217" s="801"/>
      <c r="AW217" s="801"/>
      <c r="AX217" s="801"/>
      <c r="AY217" s="801"/>
      <c r="AZ217" s="801"/>
      <c r="BA217" s="801"/>
      <c r="BB217" s="801"/>
      <c r="BC217" s="801"/>
      <c r="BD217" s="801"/>
      <c r="BE217" s="801"/>
      <c r="BF217" s="801"/>
      <c r="BG217" s="801"/>
      <c r="BH217" s="801"/>
      <c r="BI217" s="801"/>
      <c r="BJ217" s="801"/>
      <c r="BK217" s="801"/>
      <c r="BL217" s="801"/>
      <c r="BM217" s="801"/>
      <c r="BN217" s="801"/>
      <c r="BO217" s="801"/>
      <c r="BP217" s="801"/>
      <c r="BQ217" s="801"/>
      <c r="BR217" s="801"/>
      <c r="BS217" s="801"/>
      <c r="BT217" s="801"/>
      <c r="BU217" s="801"/>
      <c r="BV217" s="801"/>
      <c r="BW217" s="801"/>
      <c r="BX217" s="801"/>
      <c r="BY217" s="801"/>
      <c r="BZ217" s="801"/>
      <c r="CA217" s="801"/>
      <c r="CB217" s="801"/>
      <c r="CC217" s="801"/>
    </row>
    <row r="218" spans="1:81">
      <c r="A218" s="801"/>
      <c r="B218" s="801"/>
      <c r="C218" s="801"/>
      <c r="D218" s="801"/>
      <c r="E218" s="801"/>
      <c r="F218" s="801"/>
      <c r="G218" s="803"/>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c r="AG218" s="801"/>
      <c r="AH218" s="801"/>
      <c r="AI218" s="801"/>
      <c r="AJ218" s="801"/>
      <c r="AK218" s="801"/>
      <c r="AL218" s="801"/>
      <c r="AM218" s="801"/>
      <c r="AN218" s="801"/>
      <c r="AO218" s="801"/>
      <c r="AP218" s="801"/>
      <c r="AQ218" s="801"/>
      <c r="AR218" s="801"/>
      <c r="AS218" s="801"/>
      <c r="AT218" s="801"/>
      <c r="AU218" s="801"/>
      <c r="AV218" s="801"/>
      <c r="AW218" s="801"/>
      <c r="AX218" s="801"/>
      <c r="AY218" s="801"/>
      <c r="AZ218" s="801"/>
      <c r="BA218" s="801"/>
      <c r="BB218" s="801"/>
      <c r="BC218" s="801"/>
      <c r="BD218" s="801"/>
      <c r="BE218" s="801"/>
      <c r="BF218" s="801"/>
      <c r="BG218" s="801"/>
      <c r="BH218" s="801"/>
      <c r="BI218" s="801"/>
      <c r="BJ218" s="801"/>
      <c r="BK218" s="801"/>
      <c r="BL218" s="801"/>
      <c r="BM218" s="801"/>
      <c r="BN218" s="801"/>
      <c r="BO218" s="801"/>
      <c r="BP218" s="801"/>
      <c r="BQ218" s="801"/>
      <c r="BR218" s="801"/>
      <c r="BS218" s="801"/>
      <c r="BT218" s="801"/>
      <c r="BU218" s="801"/>
      <c r="BV218" s="801"/>
      <c r="BW218" s="801"/>
      <c r="BX218" s="801"/>
      <c r="BY218" s="801"/>
      <c r="BZ218" s="801"/>
      <c r="CA218" s="801"/>
      <c r="CB218" s="801"/>
      <c r="CC218" s="801"/>
    </row>
    <row r="219" spans="1:81">
      <c r="A219" s="801"/>
      <c r="B219" s="801"/>
      <c r="C219" s="801"/>
      <c r="D219" s="801"/>
      <c r="E219" s="801"/>
      <c r="F219" s="801"/>
      <c r="G219" s="803"/>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1"/>
      <c r="BP219" s="801"/>
      <c r="BQ219" s="801"/>
      <c r="BR219" s="801"/>
      <c r="BS219" s="801"/>
      <c r="BT219" s="801"/>
      <c r="BU219" s="801"/>
      <c r="BV219" s="801"/>
      <c r="BW219" s="801"/>
      <c r="BX219" s="801"/>
      <c r="BY219" s="801"/>
      <c r="BZ219" s="801"/>
      <c r="CA219" s="801"/>
      <c r="CB219" s="801"/>
      <c r="CC219" s="801"/>
    </row>
    <row r="220" spans="1:81">
      <c r="A220" s="801"/>
      <c r="B220" s="801"/>
      <c r="C220" s="801"/>
      <c r="D220" s="801"/>
      <c r="E220" s="801"/>
      <c r="F220" s="801"/>
      <c r="G220" s="803"/>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801"/>
      <c r="BG220" s="801"/>
      <c r="BH220" s="801"/>
      <c r="BI220" s="801"/>
      <c r="BJ220" s="801"/>
      <c r="BK220" s="801"/>
      <c r="BL220" s="801"/>
      <c r="BM220" s="801"/>
      <c r="BN220" s="801"/>
      <c r="BO220" s="801"/>
      <c r="BP220" s="801"/>
      <c r="BQ220" s="801"/>
      <c r="BR220" s="801"/>
      <c r="BS220" s="801"/>
      <c r="BT220" s="801"/>
      <c r="BU220" s="801"/>
      <c r="BV220" s="801"/>
      <c r="BW220" s="801"/>
      <c r="BX220" s="801"/>
      <c r="BY220" s="801"/>
      <c r="BZ220" s="801"/>
      <c r="CA220" s="801"/>
      <c r="CB220" s="801"/>
      <c r="CC220" s="801"/>
    </row>
    <row r="221" spans="1:81">
      <c r="A221" s="801"/>
      <c r="B221" s="801"/>
      <c r="C221" s="801"/>
      <c r="D221" s="801"/>
      <c r="E221" s="801"/>
      <c r="F221" s="801"/>
      <c r="G221" s="803"/>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801"/>
      <c r="BG221" s="801"/>
      <c r="BH221" s="801"/>
      <c r="BI221" s="801"/>
      <c r="BJ221" s="801"/>
      <c r="BK221" s="801"/>
      <c r="BL221" s="801"/>
      <c r="BM221" s="801"/>
      <c r="BN221" s="801"/>
      <c r="BO221" s="801"/>
      <c r="BP221" s="801"/>
      <c r="BQ221" s="801"/>
      <c r="BR221" s="801"/>
      <c r="BS221" s="801"/>
      <c r="BT221" s="801"/>
      <c r="BU221" s="801"/>
      <c r="BV221" s="801"/>
      <c r="BW221" s="801"/>
      <c r="BX221" s="801"/>
      <c r="BY221" s="801"/>
      <c r="BZ221" s="801"/>
      <c r="CA221" s="801"/>
      <c r="CB221" s="801"/>
      <c r="CC221" s="801"/>
    </row>
    <row r="222" spans="1:81">
      <c r="A222" s="801"/>
      <c r="B222" s="801"/>
      <c r="C222" s="801"/>
      <c r="D222" s="801"/>
      <c r="E222" s="801"/>
      <c r="F222" s="801"/>
      <c r="G222" s="803"/>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c r="AG222" s="801"/>
      <c r="AH222" s="801"/>
      <c r="AI222" s="801"/>
      <c r="AJ222" s="801"/>
      <c r="AK222" s="801"/>
      <c r="AL222" s="801"/>
      <c r="AM222" s="801"/>
      <c r="AN222" s="801"/>
      <c r="AO222" s="801"/>
      <c r="AP222" s="801"/>
      <c r="AQ222" s="801"/>
      <c r="AR222" s="801"/>
      <c r="AS222" s="801"/>
      <c r="AT222" s="801"/>
      <c r="AU222" s="801"/>
      <c r="AV222" s="801"/>
      <c r="AW222" s="801"/>
      <c r="AX222" s="801"/>
      <c r="AY222" s="801"/>
      <c r="AZ222" s="801"/>
      <c r="BA222" s="801"/>
      <c r="BB222" s="801"/>
      <c r="BC222" s="801"/>
      <c r="BD222" s="801"/>
      <c r="BE222" s="801"/>
      <c r="BF222" s="801"/>
      <c r="BG222" s="801"/>
      <c r="BH222" s="801"/>
      <c r="BI222" s="801"/>
      <c r="BJ222" s="801"/>
      <c r="BK222" s="801"/>
      <c r="BL222" s="801"/>
      <c r="BM222" s="801"/>
      <c r="BN222" s="801"/>
      <c r="BO222" s="801"/>
      <c r="BP222" s="801"/>
      <c r="BQ222" s="801"/>
      <c r="BR222" s="801"/>
      <c r="BS222" s="801"/>
      <c r="BT222" s="801"/>
      <c r="BU222" s="801"/>
      <c r="BV222" s="801"/>
      <c r="BW222" s="801"/>
      <c r="BX222" s="801"/>
      <c r="BY222" s="801"/>
      <c r="BZ222" s="801"/>
      <c r="CA222" s="801"/>
      <c r="CB222" s="801"/>
      <c r="CC222" s="801"/>
    </row>
    <row r="223" spans="1:81">
      <c r="A223" s="801"/>
      <c r="B223" s="801"/>
      <c r="C223" s="801"/>
      <c r="D223" s="801"/>
      <c r="E223" s="801"/>
      <c r="F223" s="801"/>
      <c r="G223" s="803"/>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c r="AG223" s="801"/>
      <c r="AH223" s="801"/>
      <c r="AI223" s="801"/>
      <c r="AJ223" s="801"/>
      <c r="AK223" s="801"/>
      <c r="AL223" s="801"/>
      <c r="AM223" s="801"/>
      <c r="AN223" s="801"/>
      <c r="AO223" s="801"/>
      <c r="AP223" s="801"/>
      <c r="AQ223" s="801"/>
      <c r="AR223" s="801"/>
      <c r="AS223" s="801"/>
      <c r="AT223" s="801"/>
      <c r="AU223" s="801"/>
      <c r="AV223" s="801"/>
      <c r="AW223" s="801"/>
      <c r="AX223" s="801"/>
      <c r="AY223" s="801"/>
      <c r="AZ223" s="801"/>
      <c r="BA223" s="801"/>
      <c r="BB223" s="801"/>
      <c r="BC223" s="801"/>
      <c r="BD223" s="801"/>
      <c r="BE223" s="801"/>
      <c r="BF223" s="801"/>
      <c r="BG223" s="801"/>
      <c r="BH223" s="801"/>
      <c r="BI223" s="801"/>
      <c r="BJ223" s="801"/>
      <c r="BK223" s="801"/>
      <c r="BL223" s="801"/>
      <c r="BM223" s="801"/>
      <c r="BN223" s="801"/>
      <c r="BO223" s="801"/>
      <c r="BP223" s="801"/>
      <c r="BQ223" s="801"/>
      <c r="BR223" s="801"/>
      <c r="BS223" s="801"/>
      <c r="BT223" s="801"/>
      <c r="BU223" s="801"/>
      <c r="BV223" s="801"/>
      <c r="BW223" s="801"/>
      <c r="BX223" s="801"/>
      <c r="BY223" s="801"/>
      <c r="BZ223" s="801"/>
      <c r="CA223" s="801"/>
      <c r="CB223" s="801"/>
      <c r="CC223" s="801"/>
    </row>
    <row r="224" spans="1:81">
      <c r="A224" s="801"/>
      <c r="B224" s="801"/>
      <c r="C224" s="801"/>
      <c r="D224" s="801"/>
      <c r="E224" s="801"/>
      <c r="F224" s="801"/>
      <c r="G224" s="803"/>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c r="AG224" s="801"/>
      <c r="AH224" s="801"/>
      <c r="AI224" s="801"/>
      <c r="AJ224" s="801"/>
      <c r="AK224" s="801"/>
      <c r="AL224" s="801"/>
      <c r="AM224" s="801"/>
      <c r="AN224" s="801"/>
      <c r="AO224" s="801"/>
      <c r="AP224" s="801"/>
      <c r="AQ224" s="801"/>
      <c r="AR224" s="801"/>
      <c r="AS224" s="801"/>
      <c r="AT224" s="801"/>
      <c r="AU224" s="801"/>
      <c r="AV224" s="801"/>
      <c r="AW224" s="801"/>
      <c r="AX224" s="801"/>
      <c r="AY224" s="801"/>
      <c r="AZ224" s="801"/>
      <c r="BA224" s="801"/>
      <c r="BB224" s="801"/>
      <c r="BC224" s="801"/>
      <c r="BD224" s="801"/>
      <c r="BE224" s="801"/>
      <c r="BF224" s="801"/>
      <c r="BG224" s="801"/>
      <c r="BH224" s="801"/>
      <c r="BI224" s="801"/>
      <c r="BJ224" s="801"/>
      <c r="BK224" s="801"/>
      <c r="BL224" s="801"/>
      <c r="BM224" s="801"/>
      <c r="BN224" s="801"/>
      <c r="BO224" s="801"/>
      <c r="BP224" s="801"/>
      <c r="BQ224" s="801"/>
      <c r="BR224" s="801"/>
      <c r="BS224" s="801"/>
      <c r="BT224" s="801"/>
      <c r="BU224" s="801"/>
      <c r="BV224" s="801"/>
      <c r="BW224" s="801"/>
      <c r="BX224" s="801"/>
      <c r="BY224" s="801"/>
      <c r="BZ224" s="801"/>
      <c r="CA224" s="801"/>
      <c r="CB224" s="801"/>
      <c r="CC224" s="801"/>
    </row>
    <row r="225" spans="1:81">
      <c r="A225" s="801"/>
      <c r="B225" s="801"/>
      <c r="C225" s="801"/>
      <c r="D225" s="801"/>
      <c r="E225" s="801"/>
      <c r="F225" s="801"/>
      <c r="G225" s="803"/>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1"/>
      <c r="AZ225" s="801"/>
      <c r="BA225" s="801"/>
      <c r="BB225" s="801"/>
      <c r="BC225" s="801"/>
      <c r="BD225" s="801"/>
      <c r="BE225" s="801"/>
      <c r="BF225" s="801"/>
      <c r="BG225" s="801"/>
      <c r="BH225" s="801"/>
      <c r="BI225" s="801"/>
      <c r="BJ225" s="801"/>
      <c r="BK225" s="801"/>
      <c r="BL225" s="801"/>
      <c r="BM225" s="801"/>
      <c r="BN225" s="801"/>
      <c r="BO225" s="801"/>
      <c r="BP225" s="801"/>
      <c r="BQ225" s="801"/>
      <c r="BR225" s="801"/>
      <c r="BS225" s="801"/>
      <c r="BT225" s="801"/>
      <c r="BU225" s="801"/>
      <c r="BV225" s="801"/>
      <c r="BW225" s="801"/>
      <c r="BX225" s="801"/>
      <c r="BY225" s="801"/>
      <c r="BZ225" s="801"/>
      <c r="CA225" s="801"/>
      <c r="CB225" s="801"/>
      <c r="CC225" s="801"/>
    </row>
    <row r="226" spans="1:81">
      <c r="A226" s="801"/>
      <c r="B226" s="801"/>
      <c r="C226" s="801"/>
      <c r="D226" s="801"/>
      <c r="E226" s="801"/>
      <c r="F226" s="801"/>
      <c r="G226" s="803"/>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1"/>
      <c r="BO226" s="801"/>
      <c r="BP226" s="801"/>
      <c r="BQ226" s="801"/>
      <c r="BR226" s="801"/>
      <c r="BS226" s="801"/>
      <c r="BT226" s="801"/>
      <c r="BU226" s="801"/>
      <c r="BV226" s="801"/>
      <c r="BW226" s="801"/>
      <c r="BX226" s="801"/>
      <c r="BY226" s="801"/>
      <c r="BZ226" s="801"/>
      <c r="CA226" s="801"/>
      <c r="CB226" s="801"/>
      <c r="CC226" s="801"/>
    </row>
    <row r="227" spans="1:81">
      <c r="A227" s="801"/>
      <c r="B227" s="801"/>
      <c r="C227" s="801"/>
      <c r="D227" s="801"/>
      <c r="E227" s="801"/>
      <c r="F227" s="801"/>
      <c r="G227" s="803"/>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1"/>
      <c r="AY227" s="801"/>
      <c r="AZ227" s="801"/>
      <c r="BA227" s="801"/>
      <c r="BB227" s="801"/>
      <c r="BC227" s="801"/>
      <c r="BD227" s="801"/>
      <c r="BE227" s="801"/>
      <c r="BF227" s="801"/>
      <c r="BG227" s="801"/>
      <c r="BH227" s="801"/>
      <c r="BI227" s="801"/>
      <c r="BJ227" s="801"/>
      <c r="BK227" s="801"/>
      <c r="BL227" s="801"/>
      <c r="BM227" s="801"/>
      <c r="BN227" s="801"/>
      <c r="BO227" s="801"/>
      <c r="BP227" s="801"/>
      <c r="BQ227" s="801"/>
      <c r="BR227" s="801"/>
      <c r="BS227" s="801"/>
      <c r="BT227" s="801"/>
      <c r="BU227" s="801"/>
      <c r="BV227" s="801"/>
      <c r="BW227" s="801"/>
      <c r="BX227" s="801"/>
      <c r="BY227" s="801"/>
      <c r="BZ227" s="801"/>
      <c r="CA227" s="801"/>
      <c r="CB227" s="801"/>
      <c r="CC227" s="801"/>
    </row>
    <row r="228" spans="1:81">
      <c r="A228" s="801"/>
      <c r="B228" s="801"/>
      <c r="C228" s="801"/>
      <c r="D228" s="801"/>
      <c r="E228" s="801"/>
      <c r="F228" s="801"/>
      <c r="G228" s="803"/>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c r="AG228" s="801"/>
      <c r="AH228" s="801"/>
      <c r="AI228" s="801"/>
      <c r="AJ228" s="801"/>
      <c r="AK228" s="801"/>
      <c r="AL228" s="801"/>
      <c r="AM228" s="801"/>
      <c r="AN228" s="801"/>
      <c r="AO228" s="801"/>
      <c r="AP228" s="801"/>
      <c r="AQ228" s="801"/>
      <c r="AR228" s="801"/>
      <c r="AS228" s="801"/>
      <c r="AT228" s="801"/>
      <c r="AU228" s="801"/>
      <c r="AV228" s="801"/>
      <c r="AW228" s="801"/>
      <c r="AX228" s="801"/>
      <c r="AY228" s="801"/>
      <c r="AZ228" s="801"/>
      <c r="BA228" s="801"/>
      <c r="BB228" s="801"/>
      <c r="BC228" s="801"/>
      <c r="BD228" s="801"/>
      <c r="BE228" s="801"/>
      <c r="BF228" s="801"/>
      <c r="BG228" s="801"/>
      <c r="BH228" s="801"/>
      <c r="BI228" s="801"/>
      <c r="BJ228" s="801"/>
      <c r="BK228" s="801"/>
      <c r="BL228" s="801"/>
      <c r="BM228" s="801"/>
      <c r="BN228" s="801"/>
      <c r="BO228" s="801"/>
      <c r="BP228" s="801"/>
      <c r="BQ228" s="801"/>
      <c r="BR228" s="801"/>
      <c r="BS228" s="801"/>
      <c r="BT228" s="801"/>
      <c r="BU228" s="801"/>
      <c r="BV228" s="801"/>
      <c r="BW228" s="801"/>
      <c r="BX228" s="801"/>
      <c r="BY228" s="801"/>
      <c r="BZ228" s="801"/>
      <c r="CA228" s="801"/>
      <c r="CB228" s="801"/>
      <c r="CC228" s="801"/>
    </row>
    <row r="229" spans="1:81">
      <c r="A229" s="801"/>
      <c r="B229" s="801"/>
      <c r="C229" s="801"/>
      <c r="D229" s="801"/>
      <c r="E229" s="801"/>
      <c r="F229" s="801"/>
      <c r="G229" s="803"/>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c r="AG229" s="801"/>
      <c r="AH229" s="801"/>
      <c r="AI229" s="801"/>
      <c r="AJ229" s="801"/>
      <c r="AK229" s="801"/>
      <c r="AL229" s="801"/>
      <c r="AM229" s="801"/>
      <c r="AN229" s="801"/>
      <c r="AO229" s="801"/>
      <c r="AP229" s="801"/>
      <c r="AQ229" s="801"/>
      <c r="AR229" s="801"/>
      <c r="AS229" s="801"/>
      <c r="AT229" s="801"/>
      <c r="AU229" s="801"/>
      <c r="AV229" s="801"/>
      <c r="AW229" s="801"/>
      <c r="AX229" s="801"/>
      <c r="AY229" s="801"/>
      <c r="AZ229" s="801"/>
      <c r="BA229" s="801"/>
      <c r="BB229" s="801"/>
      <c r="BC229" s="801"/>
      <c r="BD229" s="801"/>
      <c r="BE229" s="801"/>
      <c r="BF229" s="801"/>
      <c r="BG229" s="801"/>
      <c r="BH229" s="801"/>
      <c r="BI229" s="801"/>
      <c r="BJ229" s="801"/>
      <c r="BK229" s="801"/>
      <c r="BL229" s="801"/>
      <c r="BM229" s="801"/>
      <c r="BN229" s="801"/>
      <c r="BO229" s="801"/>
      <c r="BP229" s="801"/>
      <c r="BQ229" s="801"/>
      <c r="BR229" s="801"/>
      <c r="BS229" s="801"/>
      <c r="BT229" s="801"/>
      <c r="BU229" s="801"/>
      <c r="BV229" s="801"/>
      <c r="BW229" s="801"/>
      <c r="BX229" s="801"/>
      <c r="BY229" s="801"/>
      <c r="BZ229" s="801"/>
      <c r="CA229" s="801"/>
      <c r="CB229" s="801"/>
      <c r="CC229" s="801"/>
    </row>
    <row r="230" spans="1:81">
      <c r="A230" s="801"/>
      <c r="B230" s="801"/>
      <c r="C230" s="801"/>
      <c r="D230" s="801"/>
      <c r="E230" s="801"/>
      <c r="F230" s="801"/>
      <c r="G230" s="803"/>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c r="AG230" s="801"/>
      <c r="AH230" s="801"/>
      <c r="AI230" s="801"/>
      <c r="AJ230" s="801"/>
      <c r="AK230" s="801"/>
      <c r="AL230" s="801"/>
      <c r="AM230" s="801"/>
      <c r="AN230" s="801"/>
      <c r="AO230" s="801"/>
      <c r="AP230" s="801"/>
      <c r="AQ230" s="801"/>
      <c r="AR230" s="801"/>
      <c r="AS230" s="801"/>
      <c r="AT230" s="801"/>
      <c r="AU230" s="801"/>
      <c r="AV230" s="801"/>
      <c r="AW230" s="801"/>
      <c r="AX230" s="801"/>
      <c r="AY230" s="801"/>
      <c r="AZ230" s="801"/>
      <c r="BA230" s="801"/>
      <c r="BB230" s="801"/>
      <c r="BC230" s="801"/>
      <c r="BD230" s="801"/>
      <c r="BE230" s="801"/>
      <c r="BF230" s="801"/>
      <c r="BG230" s="801"/>
      <c r="BH230" s="801"/>
      <c r="BI230" s="801"/>
      <c r="BJ230" s="801"/>
      <c r="BK230" s="801"/>
      <c r="BL230" s="801"/>
      <c r="BM230" s="801"/>
      <c r="BN230" s="801"/>
      <c r="BO230" s="801"/>
      <c r="BP230" s="801"/>
      <c r="BQ230" s="801"/>
      <c r="BR230" s="801"/>
      <c r="BS230" s="801"/>
      <c r="BT230" s="801"/>
      <c r="BU230" s="801"/>
      <c r="BV230" s="801"/>
      <c r="BW230" s="801"/>
      <c r="BX230" s="801"/>
      <c r="BY230" s="801"/>
      <c r="BZ230" s="801"/>
      <c r="CA230" s="801"/>
      <c r="CB230" s="801"/>
      <c r="CC230" s="801"/>
    </row>
    <row r="231" spans="1:81">
      <c r="A231" s="801"/>
      <c r="B231" s="801"/>
      <c r="C231" s="801"/>
      <c r="D231" s="801"/>
      <c r="E231" s="801"/>
      <c r="F231" s="801"/>
      <c r="G231" s="803"/>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1"/>
      <c r="AJ231" s="801"/>
      <c r="AK231" s="801"/>
      <c r="AL231" s="801"/>
      <c r="AM231" s="801"/>
      <c r="AN231" s="801"/>
      <c r="AO231" s="801"/>
      <c r="AP231" s="801"/>
      <c r="AQ231" s="801"/>
      <c r="AR231" s="801"/>
      <c r="AS231" s="801"/>
      <c r="AT231" s="801"/>
      <c r="AU231" s="801"/>
      <c r="AV231" s="801"/>
      <c r="AW231" s="801"/>
      <c r="AX231" s="801"/>
      <c r="AY231" s="801"/>
      <c r="AZ231" s="801"/>
      <c r="BA231" s="801"/>
      <c r="BB231" s="801"/>
      <c r="BC231" s="801"/>
      <c r="BD231" s="801"/>
      <c r="BE231" s="801"/>
      <c r="BF231" s="801"/>
      <c r="BG231" s="801"/>
      <c r="BH231" s="801"/>
      <c r="BI231" s="801"/>
      <c r="BJ231" s="801"/>
      <c r="BK231" s="801"/>
      <c r="BL231" s="801"/>
      <c r="BM231" s="801"/>
      <c r="BN231" s="801"/>
      <c r="BO231" s="801"/>
      <c r="BP231" s="801"/>
      <c r="BQ231" s="801"/>
      <c r="BR231" s="801"/>
      <c r="BS231" s="801"/>
      <c r="BT231" s="801"/>
      <c r="BU231" s="801"/>
      <c r="BV231" s="801"/>
      <c r="BW231" s="801"/>
      <c r="BX231" s="801"/>
      <c r="BY231" s="801"/>
      <c r="BZ231" s="801"/>
      <c r="CA231" s="801"/>
      <c r="CB231" s="801"/>
      <c r="CC231" s="801"/>
    </row>
    <row r="232" spans="1:81">
      <c r="A232" s="801"/>
      <c r="B232" s="801"/>
      <c r="C232" s="801"/>
      <c r="D232" s="801"/>
      <c r="E232" s="801"/>
      <c r="F232" s="801"/>
      <c r="G232" s="803"/>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1"/>
      <c r="AJ232" s="801"/>
      <c r="AK232" s="801"/>
      <c r="AL232" s="801"/>
      <c r="AM232" s="801"/>
      <c r="AN232" s="801"/>
      <c r="AO232" s="801"/>
      <c r="AP232" s="801"/>
      <c r="AQ232" s="801"/>
      <c r="AR232" s="801"/>
      <c r="AS232" s="801"/>
      <c r="AT232" s="801"/>
      <c r="AU232" s="801"/>
      <c r="AV232" s="801"/>
      <c r="AW232" s="801"/>
      <c r="AX232" s="801"/>
      <c r="AY232" s="801"/>
      <c r="AZ232" s="801"/>
      <c r="BA232" s="801"/>
      <c r="BB232" s="801"/>
      <c r="BC232" s="801"/>
      <c r="BD232" s="801"/>
      <c r="BE232" s="801"/>
      <c r="BF232" s="801"/>
      <c r="BG232" s="801"/>
      <c r="BH232" s="801"/>
      <c r="BI232" s="801"/>
      <c r="BJ232" s="801"/>
      <c r="BK232" s="801"/>
      <c r="BL232" s="801"/>
      <c r="BM232" s="801"/>
      <c r="BN232" s="801"/>
      <c r="BO232" s="801"/>
      <c r="BP232" s="801"/>
      <c r="BQ232" s="801"/>
      <c r="BR232" s="801"/>
      <c r="BS232" s="801"/>
      <c r="BT232" s="801"/>
      <c r="BU232" s="801"/>
      <c r="BV232" s="801"/>
      <c r="BW232" s="801"/>
      <c r="BX232" s="801"/>
      <c r="BY232" s="801"/>
      <c r="BZ232" s="801"/>
      <c r="CA232" s="801"/>
      <c r="CB232" s="801"/>
      <c r="CC232" s="801"/>
    </row>
    <row r="233" spans="1:81">
      <c r="A233" s="801"/>
      <c r="B233" s="801"/>
      <c r="C233" s="801"/>
      <c r="D233" s="801"/>
      <c r="E233" s="801"/>
      <c r="F233" s="801"/>
      <c r="G233" s="803"/>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1"/>
      <c r="AJ233" s="801"/>
      <c r="AK233" s="801"/>
      <c r="AL233" s="801"/>
      <c r="AM233" s="801"/>
      <c r="AN233" s="801"/>
      <c r="AO233" s="801"/>
      <c r="AP233" s="801"/>
      <c r="AQ233" s="801"/>
      <c r="AR233" s="801"/>
      <c r="AS233" s="801"/>
      <c r="AT233" s="801"/>
      <c r="AU233" s="801"/>
      <c r="AV233" s="801"/>
      <c r="AW233" s="801"/>
      <c r="AX233" s="801"/>
      <c r="AY233" s="801"/>
      <c r="AZ233" s="801"/>
      <c r="BA233" s="801"/>
      <c r="BB233" s="801"/>
      <c r="BC233" s="801"/>
      <c r="BD233" s="801"/>
      <c r="BE233" s="801"/>
      <c r="BF233" s="801"/>
      <c r="BG233" s="801"/>
      <c r="BH233" s="801"/>
      <c r="BI233" s="801"/>
      <c r="BJ233" s="801"/>
      <c r="BK233" s="801"/>
      <c r="BL233" s="801"/>
      <c r="BM233" s="801"/>
      <c r="BN233" s="801"/>
      <c r="BO233" s="801"/>
      <c r="BP233" s="801"/>
      <c r="BQ233" s="801"/>
      <c r="BR233" s="801"/>
      <c r="BS233" s="801"/>
      <c r="BT233" s="801"/>
      <c r="BU233" s="801"/>
      <c r="BV233" s="801"/>
      <c r="BW233" s="801"/>
      <c r="BX233" s="801"/>
      <c r="BY233" s="801"/>
      <c r="BZ233" s="801"/>
      <c r="CA233" s="801"/>
      <c r="CB233" s="801"/>
      <c r="CC233" s="801"/>
    </row>
    <row r="234" spans="1:81">
      <c r="A234" s="801"/>
      <c r="B234" s="801"/>
      <c r="C234" s="801"/>
      <c r="D234" s="801"/>
      <c r="E234" s="801"/>
      <c r="F234" s="801"/>
      <c r="G234" s="803"/>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c r="AG234" s="801"/>
      <c r="AH234" s="801"/>
      <c r="AI234" s="801"/>
      <c r="AJ234" s="801"/>
      <c r="AK234" s="801"/>
      <c r="AL234" s="801"/>
      <c r="AM234" s="801"/>
      <c r="AN234" s="801"/>
      <c r="AO234" s="801"/>
      <c r="AP234" s="801"/>
      <c r="AQ234" s="801"/>
      <c r="AR234" s="801"/>
      <c r="AS234" s="801"/>
      <c r="AT234" s="801"/>
      <c r="AU234" s="801"/>
      <c r="AV234" s="801"/>
      <c r="AW234" s="801"/>
      <c r="AX234" s="801"/>
      <c r="AY234" s="801"/>
      <c r="AZ234" s="801"/>
      <c r="BA234" s="801"/>
      <c r="BB234" s="801"/>
      <c r="BC234" s="801"/>
      <c r="BD234" s="801"/>
      <c r="BE234" s="801"/>
      <c r="BF234" s="801"/>
      <c r="BG234" s="801"/>
      <c r="BH234" s="801"/>
      <c r="BI234" s="801"/>
      <c r="BJ234" s="801"/>
      <c r="BK234" s="801"/>
      <c r="BL234" s="801"/>
      <c r="BM234" s="801"/>
      <c r="BN234" s="801"/>
      <c r="BO234" s="801"/>
      <c r="BP234" s="801"/>
      <c r="BQ234" s="801"/>
      <c r="BR234" s="801"/>
      <c r="BS234" s="801"/>
      <c r="BT234" s="801"/>
      <c r="BU234" s="801"/>
      <c r="BV234" s="801"/>
      <c r="BW234" s="801"/>
      <c r="BX234" s="801"/>
      <c r="BY234" s="801"/>
      <c r="BZ234" s="801"/>
      <c r="CA234" s="801"/>
      <c r="CB234" s="801"/>
      <c r="CC234" s="801"/>
    </row>
    <row r="235" spans="1:81">
      <c r="A235" s="801"/>
      <c r="B235" s="801"/>
      <c r="C235" s="801"/>
      <c r="D235" s="801"/>
      <c r="E235" s="801"/>
      <c r="F235" s="801"/>
      <c r="G235" s="803"/>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1"/>
      <c r="AJ235" s="801"/>
      <c r="AK235" s="801"/>
      <c r="AL235" s="801"/>
      <c r="AM235" s="801"/>
      <c r="AN235" s="801"/>
      <c r="AO235" s="801"/>
      <c r="AP235" s="801"/>
      <c r="AQ235" s="801"/>
      <c r="AR235" s="801"/>
      <c r="AS235" s="801"/>
      <c r="AT235" s="801"/>
      <c r="AU235" s="801"/>
      <c r="AV235" s="801"/>
      <c r="AW235" s="801"/>
      <c r="AX235" s="801"/>
      <c r="AY235" s="801"/>
      <c r="AZ235" s="801"/>
      <c r="BA235" s="801"/>
      <c r="BB235" s="801"/>
      <c r="BC235" s="801"/>
      <c r="BD235" s="801"/>
      <c r="BE235" s="801"/>
      <c r="BF235" s="801"/>
      <c r="BG235" s="801"/>
      <c r="BH235" s="801"/>
      <c r="BI235" s="801"/>
      <c r="BJ235" s="801"/>
      <c r="BK235" s="801"/>
      <c r="BL235" s="801"/>
      <c r="BM235" s="801"/>
      <c r="BN235" s="801"/>
      <c r="BO235" s="801"/>
      <c r="BP235" s="801"/>
      <c r="BQ235" s="801"/>
      <c r="BR235" s="801"/>
      <c r="BS235" s="801"/>
      <c r="BT235" s="801"/>
      <c r="BU235" s="801"/>
      <c r="BV235" s="801"/>
      <c r="BW235" s="801"/>
      <c r="BX235" s="801"/>
      <c r="BY235" s="801"/>
      <c r="BZ235" s="801"/>
      <c r="CA235" s="801"/>
      <c r="CB235" s="801"/>
      <c r="CC235" s="801"/>
    </row>
    <row r="236" spans="1:81">
      <c r="A236" s="801"/>
      <c r="B236" s="801"/>
      <c r="C236" s="801"/>
      <c r="D236" s="801"/>
      <c r="E236" s="801"/>
      <c r="F236" s="801"/>
      <c r="G236" s="803"/>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1"/>
      <c r="AJ236" s="801"/>
      <c r="AK236" s="801"/>
      <c r="AL236" s="801"/>
      <c r="AM236" s="801"/>
      <c r="AN236" s="801"/>
      <c r="AO236" s="801"/>
      <c r="AP236" s="801"/>
      <c r="AQ236" s="801"/>
      <c r="AR236" s="801"/>
      <c r="AS236" s="801"/>
      <c r="AT236" s="801"/>
      <c r="AU236" s="801"/>
      <c r="AV236" s="801"/>
      <c r="AW236" s="801"/>
      <c r="AX236" s="801"/>
      <c r="AY236" s="801"/>
      <c r="AZ236" s="801"/>
      <c r="BA236" s="801"/>
      <c r="BB236" s="801"/>
      <c r="BC236" s="801"/>
      <c r="BD236" s="801"/>
      <c r="BE236" s="801"/>
      <c r="BF236" s="801"/>
      <c r="BG236" s="801"/>
      <c r="BH236" s="801"/>
      <c r="BI236" s="801"/>
      <c r="BJ236" s="801"/>
      <c r="BK236" s="801"/>
      <c r="BL236" s="801"/>
      <c r="BM236" s="801"/>
      <c r="BN236" s="801"/>
      <c r="BO236" s="801"/>
      <c r="BP236" s="801"/>
      <c r="BQ236" s="801"/>
      <c r="BR236" s="801"/>
      <c r="BS236" s="801"/>
      <c r="BT236" s="801"/>
      <c r="BU236" s="801"/>
      <c r="BV236" s="801"/>
      <c r="BW236" s="801"/>
      <c r="BX236" s="801"/>
      <c r="BY236" s="801"/>
      <c r="BZ236" s="801"/>
      <c r="CA236" s="801"/>
      <c r="CB236" s="801"/>
      <c r="CC236" s="801"/>
    </row>
    <row r="237" spans="1:81">
      <c r="A237" s="801"/>
      <c r="B237" s="801"/>
      <c r="C237" s="801"/>
      <c r="D237" s="801"/>
      <c r="E237" s="801"/>
      <c r="F237" s="801"/>
      <c r="G237" s="803"/>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c r="AG237" s="801"/>
      <c r="AH237" s="801"/>
      <c r="AI237" s="801"/>
      <c r="AJ237" s="801"/>
      <c r="AK237" s="801"/>
      <c r="AL237" s="801"/>
      <c r="AM237" s="801"/>
      <c r="AN237" s="801"/>
      <c r="AO237" s="801"/>
      <c r="AP237" s="801"/>
      <c r="AQ237" s="801"/>
      <c r="AR237" s="801"/>
      <c r="AS237" s="801"/>
      <c r="AT237" s="801"/>
      <c r="AU237" s="801"/>
      <c r="AV237" s="801"/>
      <c r="AW237" s="801"/>
      <c r="AX237" s="801"/>
      <c r="AY237" s="801"/>
      <c r="AZ237" s="801"/>
      <c r="BA237" s="801"/>
      <c r="BB237" s="801"/>
      <c r="BC237" s="801"/>
      <c r="BD237" s="801"/>
      <c r="BE237" s="801"/>
      <c r="BF237" s="801"/>
      <c r="BG237" s="801"/>
      <c r="BH237" s="801"/>
      <c r="BI237" s="801"/>
      <c r="BJ237" s="801"/>
      <c r="BK237" s="801"/>
      <c r="BL237" s="801"/>
      <c r="BM237" s="801"/>
      <c r="BN237" s="801"/>
      <c r="BO237" s="801"/>
      <c r="BP237" s="801"/>
      <c r="BQ237" s="801"/>
      <c r="BR237" s="801"/>
      <c r="BS237" s="801"/>
      <c r="BT237" s="801"/>
      <c r="BU237" s="801"/>
      <c r="BV237" s="801"/>
      <c r="BW237" s="801"/>
      <c r="BX237" s="801"/>
      <c r="BY237" s="801"/>
      <c r="BZ237" s="801"/>
      <c r="CA237" s="801"/>
      <c r="CB237" s="801"/>
      <c r="CC237" s="801"/>
    </row>
    <row r="238" spans="1:81">
      <c r="A238" s="801"/>
      <c r="B238" s="801"/>
      <c r="C238" s="801"/>
      <c r="D238" s="801"/>
      <c r="E238" s="801"/>
      <c r="F238" s="801"/>
      <c r="G238" s="803"/>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c r="AG238" s="801"/>
      <c r="AH238" s="801"/>
      <c r="AI238" s="801"/>
      <c r="AJ238" s="801"/>
      <c r="AK238" s="801"/>
      <c r="AL238" s="801"/>
      <c r="AM238" s="801"/>
      <c r="AN238" s="801"/>
      <c r="AO238" s="801"/>
      <c r="AP238" s="801"/>
      <c r="AQ238" s="801"/>
      <c r="AR238" s="801"/>
      <c r="AS238" s="801"/>
      <c r="AT238" s="801"/>
      <c r="AU238" s="801"/>
      <c r="AV238" s="801"/>
      <c r="AW238" s="801"/>
      <c r="AX238" s="801"/>
      <c r="AY238" s="801"/>
      <c r="AZ238" s="801"/>
      <c r="BA238" s="801"/>
      <c r="BB238" s="801"/>
      <c r="BC238" s="801"/>
      <c r="BD238" s="801"/>
      <c r="BE238" s="801"/>
      <c r="BF238" s="801"/>
      <c r="BG238" s="801"/>
      <c r="BH238" s="801"/>
      <c r="BI238" s="801"/>
      <c r="BJ238" s="801"/>
      <c r="BK238" s="801"/>
      <c r="BL238" s="801"/>
      <c r="BM238" s="801"/>
      <c r="BN238" s="801"/>
      <c r="BO238" s="801"/>
      <c r="BP238" s="801"/>
      <c r="BQ238" s="801"/>
      <c r="BR238" s="801"/>
      <c r="BS238" s="801"/>
      <c r="BT238" s="801"/>
      <c r="BU238" s="801"/>
      <c r="BV238" s="801"/>
      <c r="BW238" s="801"/>
      <c r="BX238" s="801"/>
      <c r="BY238" s="801"/>
      <c r="BZ238" s="801"/>
      <c r="CA238" s="801"/>
      <c r="CB238" s="801"/>
      <c r="CC238" s="801"/>
    </row>
    <row r="239" spans="1:81">
      <c r="A239" s="801"/>
      <c r="B239" s="801"/>
      <c r="C239" s="801"/>
      <c r="D239" s="801"/>
      <c r="E239" s="801"/>
      <c r="F239" s="801"/>
      <c r="G239" s="803"/>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c r="AG239" s="801"/>
      <c r="AH239" s="801"/>
      <c r="AI239" s="801"/>
      <c r="AJ239" s="801"/>
      <c r="AK239" s="801"/>
      <c r="AL239" s="801"/>
      <c r="AM239" s="801"/>
      <c r="AN239" s="801"/>
      <c r="AO239" s="801"/>
      <c r="AP239" s="801"/>
      <c r="AQ239" s="801"/>
      <c r="AR239" s="801"/>
      <c r="AS239" s="801"/>
      <c r="AT239" s="801"/>
      <c r="AU239" s="801"/>
      <c r="AV239" s="801"/>
      <c r="AW239" s="801"/>
      <c r="AX239" s="801"/>
      <c r="AY239" s="801"/>
      <c r="AZ239" s="801"/>
      <c r="BA239" s="801"/>
      <c r="BB239" s="801"/>
      <c r="BC239" s="801"/>
      <c r="BD239" s="801"/>
      <c r="BE239" s="801"/>
      <c r="BF239" s="801"/>
      <c r="BG239" s="801"/>
      <c r="BH239" s="801"/>
      <c r="BI239" s="801"/>
      <c r="BJ239" s="801"/>
      <c r="BK239" s="801"/>
      <c r="BL239" s="801"/>
      <c r="BM239" s="801"/>
      <c r="BN239" s="801"/>
      <c r="BO239" s="801"/>
      <c r="BP239" s="801"/>
      <c r="BQ239" s="801"/>
      <c r="BR239" s="801"/>
      <c r="BS239" s="801"/>
      <c r="BT239" s="801"/>
      <c r="BU239" s="801"/>
      <c r="BV239" s="801"/>
      <c r="BW239" s="801"/>
      <c r="BX239" s="801"/>
      <c r="BY239" s="801"/>
      <c r="BZ239" s="801"/>
      <c r="CA239" s="801"/>
      <c r="CB239" s="801"/>
      <c r="CC239" s="801"/>
    </row>
    <row r="240" spans="1:81">
      <c r="A240" s="801"/>
      <c r="B240" s="801"/>
      <c r="C240" s="801"/>
      <c r="D240" s="801"/>
      <c r="E240" s="801"/>
      <c r="F240" s="801"/>
      <c r="G240" s="803"/>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1"/>
      <c r="AY240" s="801"/>
      <c r="AZ240" s="801"/>
      <c r="BA240" s="801"/>
      <c r="BB240" s="801"/>
      <c r="BC240" s="801"/>
      <c r="BD240" s="801"/>
      <c r="BE240" s="801"/>
      <c r="BF240" s="801"/>
      <c r="BG240" s="801"/>
      <c r="BH240" s="801"/>
      <c r="BI240" s="801"/>
      <c r="BJ240" s="801"/>
      <c r="BK240" s="801"/>
      <c r="BL240" s="801"/>
      <c r="BM240" s="801"/>
      <c r="BN240" s="801"/>
      <c r="BO240" s="801"/>
      <c r="BP240" s="801"/>
      <c r="BQ240" s="801"/>
      <c r="BR240" s="801"/>
      <c r="BS240" s="801"/>
      <c r="BT240" s="801"/>
      <c r="BU240" s="801"/>
      <c r="BV240" s="801"/>
      <c r="BW240" s="801"/>
      <c r="BX240" s="801"/>
      <c r="BY240" s="801"/>
      <c r="BZ240" s="801"/>
      <c r="CA240" s="801"/>
      <c r="CB240" s="801"/>
      <c r="CC240" s="801"/>
    </row>
    <row r="241" spans="1:81">
      <c r="A241" s="801"/>
      <c r="B241" s="801"/>
      <c r="C241" s="801"/>
      <c r="D241" s="801"/>
      <c r="E241" s="801"/>
      <c r="F241" s="801"/>
      <c r="G241" s="803"/>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c r="AG241" s="801"/>
      <c r="AH241" s="801"/>
      <c r="AI241" s="801"/>
      <c r="AJ241" s="801"/>
      <c r="AK241" s="801"/>
      <c r="AL241" s="801"/>
      <c r="AM241" s="801"/>
      <c r="AN241" s="801"/>
      <c r="AO241" s="801"/>
      <c r="AP241" s="801"/>
      <c r="AQ241" s="801"/>
      <c r="AR241" s="801"/>
      <c r="AS241" s="801"/>
      <c r="AT241" s="801"/>
      <c r="AU241" s="801"/>
      <c r="AV241" s="801"/>
      <c r="AW241" s="801"/>
      <c r="AX241" s="801"/>
      <c r="AY241" s="801"/>
      <c r="AZ241" s="801"/>
      <c r="BA241" s="801"/>
      <c r="BB241" s="801"/>
      <c r="BC241" s="801"/>
      <c r="BD241" s="801"/>
      <c r="BE241" s="801"/>
      <c r="BF241" s="801"/>
      <c r="BG241" s="801"/>
      <c r="BH241" s="801"/>
      <c r="BI241" s="801"/>
      <c r="BJ241" s="801"/>
      <c r="BK241" s="801"/>
      <c r="BL241" s="801"/>
      <c r="BM241" s="801"/>
      <c r="BN241" s="801"/>
      <c r="BO241" s="801"/>
      <c r="BP241" s="801"/>
      <c r="BQ241" s="801"/>
      <c r="BR241" s="801"/>
      <c r="BS241" s="801"/>
      <c r="BT241" s="801"/>
      <c r="BU241" s="801"/>
      <c r="BV241" s="801"/>
      <c r="BW241" s="801"/>
      <c r="BX241" s="801"/>
      <c r="BY241" s="801"/>
      <c r="BZ241" s="801"/>
      <c r="CA241" s="801"/>
      <c r="CB241" s="801"/>
      <c r="CC241" s="801"/>
    </row>
    <row r="242" spans="1:81">
      <c r="A242" s="801"/>
      <c r="B242" s="801"/>
      <c r="C242" s="801"/>
      <c r="D242" s="801"/>
      <c r="E242" s="801"/>
      <c r="F242" s="801"/>
      <c r="G242" s="803"/>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c r="AG242" s="801"/>
      <c r="AH242" s="801"/>
      <c r="AI242" s="801"/>
      <c r="AJ242" s="801"/>
      <c r="AK242" s="801"/>
      <c r="AL242" s="801"/>
      <c r="AM242" s="801"/>
      <c r="AN242" s="801"/>
      <c r="AO242" s="801"/>
      <c r="AP242" s="801"/>
      <c r="AQ242" s="801"/>
      <c r="AR242" s="801"/>
      <c r="AS242" s="801"/>
      <c r="AT242" s="801"/>
      <c r="AU242" s="801"/>
      <c r="AV242" s="801"/>
      <c r="AW242" s="801"/>
      <c r="AX242" s="801"/>
      <c r="AY242" s="801"/>
      <c r="AZ242" s="801"/>
      <c r="BA242" s="801"/>
      <c r="BB242" s="801"/>
      <c r="BC242" s="801"/>
      <c r="BD242" s="801"/>
      <c r="BE242" s="801"/>
      <c r="BF242" s="801"/>
      <c r="BG242" s="801"/>
      <c r="BH242" s="801"/>
      <c r="BI242" s="801"/>
      <c r="BJ242" s="801"/>
      <c r="BK242" s="801"/>
      <c r="BL242" s="801"/>
      <c r="BM242" s="801"/>
      <c r="BN242" s="801"/>
      <c r="BO242" s="801"/>
      <c r="BP242" s="801"/>
      <c r="BQ242" s="801"/>
      <c r="BR242" s="801"/>
      <c r="BS242" s="801"/>
      <c r="BT242" s="801"/>
      <c r="BU242" s="801"/>
      <c r="BV242" s="801"/>
      <c r="BW242" s="801"/>
      <c r="BX242" s="801"/>
      <c r="BY242" s="801"/>
      <c r="BZ242" s="801"/>
      <c r="CA242" s="801"/>
      <c r="CB242" s="801"/>
      <c r="CC242" s="801"/>
    </row>
    <row r="243" spans="1:81">
      <c r="A243" s="801"/>
      <c r="B243" s="801"/>
      <c r="C243" s="801"/>
      <c r="D243" s="801"/>
      <c r="E243" s="801"/>
      <c r="F243" s="801"/>
      <c r="G243" s="803"/>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c r="AG243" s="801"/>
      <c r="AH243" s="801"/>
      <c r="AI243" s="801"/>
      <c r="AJ243" s="801"/>
      <c r="AK243" s="801"/>
      <c r="AL243" s="801"/>
      <c r="AM243" s="801"/>
      <c r="AN243" s="801"/>
      <c r="AO243" s="801"/>
      <c r="AP243" s="801"/>
      <c r="AQ243" s="801"/>
      <c r="AR243" s="801"/>
      <c r="AS243" s="801"/>
      <c r="AT243" s="801"/>
      <c r="AU243" s="801"/>
      <c r="AV243" s="801"/>
      <c r="AW243" s="801"/>
      <c r="AX243" s="801"/>
      <c r="AY243" s="801"/>
      <c r="AZ243" s="801"/>
      <c r="BA243" s="801"/>
      <c r="BB243" s="801"/>
      <c r="BC243" s="801"/>
      <c r="BD243" s="801"/>
      <c r="BE243" s="801"/>
      <c r="BF243" s="801"/>
      <c r="BG243" s="801"/>
      <c r="BH243" s="801"/>
      <c r="BI243" s="801"/>
      <c r="BJ243" s="801"/>
      <c r="BK243" s="801"/>
      <c r="BL243" s="801"/>
      <c r="BM243" s="801"/>
      <c r="BN243" s="801"/>
      <c r="BO243" s="801"/>
      <c r="BP243" s="801"/>
      <c r="BQ243" s="801"/>
      <c r="BR243" s="801"/>
      <c r="BS243" s="801"/>
      <c r="BT243" s="801"/>
      <c r="BU243" s="801"/>
      <c r="BV243" s="801"/>
      <c r="BW243" s="801"/>
      <c r="BX243" s="801"/>
      <c r="BY243" s="801"/>
      <c r="BZ243" s="801"/>
      <c r="CA243" s="801"/>
      <c r="CB243" s="801"/>
      <c r="CC243" s="801"/>
    </row>
    <row r="244" spans="1:81">
      <c r="A244" s="801"/>
      <c r="B244" s="801"/>
      <c r="C244" s="801"/>
      <c r="D244" s="801"/>
      <c r="E244" s="801"/>
      <c r="F244" s="801"/>
      <c r="G244" s="803"/>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c r="AG244" s="801"/>
      <c r="AH244" s="801"/>
      <c r="AI244" s="801"/>
      <c r="AJ244" s="801"/>
      <c r="AK244" s="801"/>
      <c r="AL244" s="801"/>
      <c r="AM244" s="801"/>
      <c r="AN244" s="801"/>
      <c r="AO244" s="801"/>
      <c r="AP244" s="801"/>
      <c r="AQ244" s="801"/>
      <c r="AR244" s="801"/>
      <c r="AS244" s="801"/>
      <c r="AT244" s="801"/>
      <c r="AU244" s="801"/>
      <c r="AV244" s="801"/>
      <c r="AW244" s="801"/>
      <c r="AX244" s="801"/>
      <c r="AY244" s="801"/>
      <c r="AZ244" s="801"/>
      <c r="BA244" s="801"/>
      <c r="BB244" s="801"/>
      <c r="BC244" s="801"/>
      <c r="BD244" s="801"/>
      <c r="BE244" s="801"/>
      <c r="BF244" s="801"/>
      <c r="BG244" s="801"/>
      <c r="BH244" s="801"/>
      <c r="BI244" s="801"/>
      <c r="BJ244" s="801"/>
      <c r="BK244" s="801"/>
      <c r="BL244" s="801"/>
      <c r="BM244" s="801"/>
      <c r="BN244" s="801"/>
      <c r="BO244" s="801"/>
      <c r="BP244" s="801"/>
      <c r="BQ244" s="801"/>
      <c r="BR244" s="801"/>
      <c r="BS244" s="801"/>
      <c r="BT244" s="801"/>
      <c r="BU244" s="801"/>
      <c r="BV244" s="801"/>
      <c r="BW244" s="801"/>
      <c r="BX244" s="801"/>
      <c r="BY244" s="801"/>
      <c r="BZ244" s="801"/>
      <c r="CA244" s="801"/>
      <c r="CB244" s="801"/>
      <c r="CC244" s="801"/>
    </row>
    <row r="245" spans="1:81">
      <c r="A245" s="801"/>
      <c r="B245" s="801"/>
      <c r="C245" s="801"/>
      <c r="D245" s="801"/>
      <c r="E245" s="801"/>
      <c r="F245" s="801"/>
      <c r="G245" s="803"/>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c r="AG245" s="801"/>
      <c r="AH245" s="801"/>
      <c r="AI245" s="801"/>
      <c r="AJ245" s="801"/>
      <c r="AK245" s="801"/>
      <c r="AL245" s="801"/>
      <c r="AM245" s="801"/>
      <c r="AN245" s="801"/>
      <c r="AO245" s="801"/>
      <c r="AP245" s="801"/>
      <c r="AQ245" s="801"/>
      <c r="AR245" s="801"/>
      <c r="AS245" s="801"/>
      <c r="AT245" s="801"/>
      <c r="AU245" s="801"/>
      <c r="AV245" s="801"/>
      <c r="AW245" s="801"/>
      <c r="AX245" s="801"/>
      <c r="AY245" s="801"/>
      <c r="AZ245" s="801"/>
      <c r="BA245" s="801"/>
      <c r="BB245" s="801"/>
      <c r="BC245" s="801"/>
      <c r="BD245" s="801"/>
      <c r="BE245" s="801"/>
      <c r="BF245" s="801"/>
      <c r="BG245" s="801"/>
      <c r="BH245" s="801"/>
      <c r="BI245" s="801"/>
      <c r="BJ245" s="801"/>
      <c r="BK245" s="801"/>
      <c r="BL245" s="801"/>
      <c r="BM245" s="801"/>
      <c r="BN245" s="801"/>
      <c r="BO245" s="801"/>
      <c r="BP245" s="801"/>
      <c r="BQ245" s="801"/>
      <c r="BR245" s="801"/>
      <c r="BS245" s="801"/>
      <c r="BT245" s="801"/>
      <c r="BU245" s="801"/>
      <c r="BV245" s="801"/>
      <c r="BW245" s="801"/>
      <c r="BX245" s="801"/>
      <c r="BY245" s="801"/>
      <c r="BZ245" s="801"/>
      <c r="CA245" s="801"/>
      <c r="CB245" s="801"/>
      <c r="CC245" s="801"/>
    </row>
    <row r="246" spans="1:81">
      <c r="A246" s="801"/>
      <c r="B246" s="801"/>
      <c r="C246" s="801"/>
      <c r="D246" s="801"/>
      <c r="E246" s="801"/>
      <c r="F246" s="801"/>
      <c r="G246" s="803"/>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c r="AG246" s="801"/>
      <c r="AH246" s="801"/>
      <c r="AI246" s="801"/>
      <c r="AJ246" s="801"/>
      <c r="AK246" s="801"/>
      <c r="AL246" s="801"/>
      <c r="AM246" s="801"/>
      <c r="AN246" s="801"/>
      <c r="AO246" s="801"/>
      <c r="AP246" s="801"/>
      <c r="AQ246" s="801"/>
      <c r="AR246" s="801"/>
      <c r="AS246" s="801"/>
      <c r="AT246" s="801"/>
      <c r="AU246" s="801"/>
      <c r="AV246" s="801"/>
      <c r="AW246" s="801"/>
      <c r="AX246" s="801"/>
      <c r="AY246" s="801"/>
      <c r="AZ246" s="801"/>
      <c r="BA246" s="801"/>
      <c r="BB246" s="801"/>
      <c r="BC246" s="801"/>
      <c r="BD246" s="801"/>
      <c r="BE246" s="801"/>
      <c r="BF246" s="801"/>
      <c r="BG246" s="801"/>
      <c r="BH246" s="801"/>
      <c r="BI246" s="801"/>
      <c r="BJ246" s="801"/>
      <c r="BK246" s="801"/>
      <c r="BL246" s="801"/>
      <c r="BM246" s="801"/>
      <c r="BN246" s="801"/>
      <c r="BO246" s="801"/>
      <c r="BP246" s="801"/>
      <c r="BQ246" s="801"/>
      <c r="BR246" s="801"/>
      <c r="BS246" s="801"/>
      <c r="BT246" s="801"/>
      <c r="BU246" s="801"/>
      <c r="BV246" s="801"/>
      <c r="BW246" s="801"/>
      <c r="BX246" s="801"/>
      <c r="BY246" s="801"/>
      <c r="BZ246" s="801"/>
      <c r="CA246" s="801"/>
      <c r="CB246" s="801"/>
      <c r="CC246" s="801"/>
    </row>
    <row r="247" spans="1:81">
      <c r="A247" s="801"/>
      <c r="B247" s="801"/>
      <c r="C247" s="801"/>
      <c r="D247" s="801"/>
      <c r="E247" s="801"/>
      <c r="F247" s="801"/>
      <c r="G247" s="803"/>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c r="AG247" s="801"/>
      <c r="AH247" s="801"/>
      <c r="AI247" s="801"/>
      <c r="AJ247" s="801"/>
      <c r="AK247" s="801"/>
      <c r="AL247" s="801"/>
      <c r="AM247" s="801"/>
      <c r="AN247" s="801"/>
      <c r="AO247" s="801"/>
      <c r="AP247" s="801"/>
      <c r="AQ247" s="801"/>
      <c r="AR247" s="801"/>
      <c r="AS247" s="801"/>
      <c r="AT247" s="801"/>
      <c r="AU247" s="801"/>
      <c r="AV247" s="801"/>
      <c r="AW247" s="801"/>
      <c r="AX247" s="801"/>
      <c r="AY247" s="801"/>
      <c r="AZ247" s="801"/>
      <c r="BA247" s="801"/>
      <c r="BB247" s="801"/>
      <c r="BC247" s="801"/>
      <c r="BD247" s="801"/>
      <c r="BE247" s="801"/>
      <c r="BF247" s="801"/>
      <c r="BG247" s="801"/>
      <c r="BH247" s="801"/>
      <c r="BI247" s="801"/>
      <c r="BJ247" s="801"/>
      <c r="BK247" s="801"/>
      <c r="BL247" s="801"/>
      <c r="BM247" s="801"/>
      <c r="BN247" s="801"/>
      <c r="BO247" s="801"/>
      <c r="BP247" s="801"/>
      <c r="BQ247" s="801"/>
      <c r="BR247" s="801"/>
      <c r="BS247" s="801"/>
      <c r="BT247" s="801"/>
      <c r="BU247" s="801"/>
      <c r="BV247" s="801"/>
      <c r="BW247" s="801"/>
      <c r="BX247" s="801"/>
      <c r="BY247" s="801"/>
      <c r="BZ247" s="801"/>
      <c r="CA247" s="801"/>
      <c r="CB247" s="801"/>
      <c r="CC247" s="801"/>
    </row>
    <row r="248" spans="1:81">
      <c r="A248" s="801"/>
      <c r="B248" s="801"/>
      <c r="C248" s="801"/>
      <c r="D248" s="801"/>
      <c r="E248" s="801"/>
      <c r="F248" s="801"/>
      <c r="G248" s="803"/>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1"/>
      <c r="AY248" s="801"/>
      <c r="AZ248" s="801"/>
      <c r="BA248" s="801"/>
      <c r="BB248" s="801"/>
      <c r="BC248" s="801"/>
      <c r="BD248" s="801"/>
      <c r="BE248" s="801"/>
      <c r="BF248" s="801"/>
      <c r="BG248" s="801"/>
      <c r="BH248" s="801"/>
      <c r="BI248" s="801"/>
      <c r="BJ248" s="801"/>
      <c r="BK248" s="801"/>
      <c r="BL248" s="801"/>
      <c r="BM248" s="801"/>
      <c r="BN248" s="801"/>
      <c r="BO248" s="801"/>
      <c r="BP248" s="801"/>
      <c r="BQ248" s="801"/>
      <c r="BR248" s="801"/>
      <c r="BS248" s="801"/>
      <c r="BT248" s="801"/>
      <c r="BU248" s="801"/>
      <c r="BV248" s="801"/>
      <c r="BW248" s="801"/>
      <c r="BX248" s="801"/>
      <c r="BY248" s="801"/>
      <c r="BZ248" s="801"/>
      <c r="CA248" s="801"/>
      <c r="CB248" s="801"/>
      <c r="CC248" s="801"/>
    </row>
    <row r="249" spans="1:81">
      <c r="A249" s="801"/>
      <c r="B249" s="801"/>
      <c r="C249" s="801"/>
      <c r="D249" s="801"/>
      <c r="E249" s="801"/>
      <c r="F249" s="801"/>
      <c r="G249" s="803"/>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1"/>
      <c r="BO249" s="801"/>
      <c r="BP249" s="801"/>
      <c r="BQ249" s="801"/>
      <c r="BR249" s="801"/>
      <c r="BS249" s="801"/>
      <c r="BT249" s="801"/>
      <c r="BU249" s="801"/>
      <c r="BV249" s="801"/>
      <c r="BW249" s="801"/>
      <c r="BX249" s="801"/>
      <c r="BY249" s="801"/>
      <c r="BZ249" s="801"/>
      <c r="CA249" s="801"/>
      <c r="CB249" s="801"/>
      <c r="CC249" s="801"/>
    </row>
    <row r="250" spans="1:81">
      <c r="A250" s="801"/>
      <c r="B250" s="801"/>
      <c r="C250" s="801"/>
      <c r="D250" s="801"/>
      <c r="E250" s="801"/>
      <c r="F250" s="801"/>
      <c r="G250" s="803"/>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1"/>
      <c r="AY250" s="801"/>
      <c r="AZ250" s="801"/>
      <c r="BA250" s="801"/>
      <c r="BB250" s="801"/>
      <c r="BC250" s="801"/>
      <c r="BD250" s="801"/>
      <c r="BE250" s="801"/>
      <c r="BF250" s="801"/>
      <c r="BG250" s="801"/>
      <c r="BH250" s="801"/>
      <c r="BI250" s="801"/>
      <c r="BJ250" s="801"/>
      <c r="BK250" s="801"/>
      <c r="BL250" s="801"/>
      <c r="BM250" s="801"/>
      <c r="BN250" s="801"/>
      <c r="BO250" s="801"/>
      <c r="BP250" s="801"/>
      <c r="BQ250" s="801"/>
      <c r="BR250" s="801"/>
      <c r="BS250" s="801"/>
      <c r="BT250" s="801"/>
      <c r="BU250" s="801"/>
      <c r="BV250" s="801"/>
      <c r="BW250" s="801"/>
      <c r="BX250" s="801"/>
      <c r="BY250" s="801"/>
      <c r="BZ250" s="801"/>
      <c r="CA250" s="801"/>
      <c r="CB250" s="801"/>
      <c r="CC250" s="801"/>
    </row>
    <row r="251" spans="1:81">
      <c r="A251" s="801"/>
      <c r="B251" s="801"/>
      <c r="C251" s="801"/>
      <c r="D251" s="801"/>
      <c r="E251" s="801"/>
      <c r="F251" s="801"/>
      <c r="G251" s="803"/>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row>
    <row r="252" spans="1:81">
      <c r="A252" s="801"/>
      <c r="B252" s="801"/>
      <c r="C252" s="801"/>
      <c r="D252" s="801"/>
      <c r="E252" s="801"/>
      <c r="F252" s="801"/>
      <c r="G252" s="803"/>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1"/>
      <c r="AY252" s="801"/>
      <c r="AZ252" s="801"/>
      <c r="BA252" s="801"/>
      <c r="BB252" s="801"/>
      <c r="BC252" s="801"/>
      <c r="BD252" s="801"/>
      <c r="BE252" s="801"/>
      <c r="BF252" s="801"/>
      <c r="BG252" s="801"/>
      <c r="BH252" s="801"/>
      <c r="BI252" s="801"/>
      <c r="BJ252" s="801"/>
      <c r="BK252" s="801"/>
      <c r="BL252" s="801"/>
      <c r="BM252" s="801"/>
      <c r="BN252" s="801"/>
      <c r="BO252" s="801"/>
      <c r="BP252" s="801"/>
      <c r="BQ252" s="801"/>
      <c r="BR252" s="801"/>
      <c r="BS252" s="801"/>
      <c r="BT252" s="801"/>
      <c r="BU252" s="801"/>
      <c r="BV252" s="801"/>
      <c r="BW252" s="801"/>
      <c r="BX252" s="801"/>
      <c r="BY252" s="801"/>
      <c r="BZ252" s="801"/>
      <c r="CA252" s="801"/>
      <c r="CB252" s="801"/>
      <c r="CC252" s="801"/>
    </row>
    <row r="253" spans="1:81">
      <c r="A253" s="801"/>
      <c r="B253" s="801"/>
      <c r="C253" s="801"/>
      <c r="D253" s="801"/>
      <c r="E253" s="801"/>
      <c r="F253" s="801"/>
      <c r="G253" s="803"/>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c r="BF253" s="801"/>
      <c r="BG253" s="801"/>
      <c r="BH253" s="801"/>
      <c r="BI253" s="801"/>
      <c r="BJ253" s="801"/>
      <c r="BK253" s="801"/>
      <c r="BL253" s="801"/>
      <c r="BM253" s="801"/>
      <c r="BN253" s="801"/>
      <c r="BO253" s="801"/>
      <c r="BP253" s="801"/>
      <c r="BQ253" s="801"/>
      <c r="BR253" s="801"/>
      <c r="BS253" s="801"/>
      <c r="BT253" s="801"/>
      <c r="BU253" s="801"/>
      <c r="BV253" s="801"/>
      <c r="BW253" s="801"/>
      <c r="BX253" s="801"/>
      <c r="BY253" s="801"/>
      <c r="BZ253" s="801"/>
      <c r="CA253" s="801"/>
      <c r="CB253" s="801"/>
      <c r="CC253" s="801"/>
    </row>
    <row r="254" spans="1:81">
      <c r="A254" s="801"/>
      <c r="B254" s="801"/>
      <c r="C254" s="801"/>
      <c r="D254" s="801"/>
      <c r="E254" s="801"/>
      <c r="F254" s="801"/>
      <c r="G254" s="803"/>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1"/>
      <c r="AY254" s="801"/>
      <c r="AZ254" s="801"/>
      <c r="BA254" s="801"/>
      <c r="BB254" s="801"/>
      <c r="BC254" s="801"/>
      <c r="BD254" s="801"/>
      <c r="BE254" s="801"/>
      <c r="BF254" s="801"/>
      <c r="BG254" s="801"/>
      <c r="BH254" s="801"/>
      <c r="BI254" s="801"/>
      <c r="BJ254" s="801"/>
      <c r="BK254" s="801"/>
      <c r="BL254" s="801"/>
      <c r="BM254" s="801"/>
      <c r="BN254" s="801"/>
      <c r="BO254" s="801"/>
      <c r="BP254" s="801"/>
      <c r="BQ254" s="801"/>
      <c r="BR254" s="801"/>
      <c r="BS254" s="801"/>
      <c r="BT254" s="801"/>
      <c r="BU254" s="801"/>
      <c r="BV254" s="801"/>
      <c r="BW254" s="801"/>
      <c r="BX254" s="801"/>
      <c r="BY254" s="801"/>
      <c r="BZ254" s="801"/>
      <c r="CA254" s="801"/>
      <c r="CB254" s="801"/>
      <c r="CC254" s="801"/>
    </row>
    <row r="255" spans="1:81">
      <c r="A255" s="801"/>
      <c r="B255" s="801"/>
      <c r="C255" s="801"/>
      <c r="D255" s="801"/>
      <c r="E255" s="801"/>
      <c r="F255" s="801"/>
      <c r="G255" s="803"/>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1"/>
      <c r="AY255" s="801"/>
      <c r="AZ255" s="801"/>
      <c r="BA255" s="801"/>
      <c r="BB255" s="801"/>
      <c r="BC255" s="801"/>
      <c r="BD255" s="801"/>
      <c r="BE255" s="801"/>
      <c r="BF255" s="801"/>
      <c r="BG255" s="801"/>
      <c r="BH255" s="801"/>
      <c r="BI255" s="801"/>
      <c r="BJ255" s="801"/>
      <c r="BK255" s="801"/>
      <c r="BL255" s="801"/>
      <c r="BM255" s="801"/>
      <c r="BN255" s="801"/>
      <c r="BO255" s="801"/>
      <c r="BP255" s="801"/>
      <c r="BQ255" s="801"/>
      <c r="BR255" s="801"/>
      <c r="BS255" s="801"/>
      <c r="BT255" s="801"/>
      <c r="BU255" s="801"/>
      <c r="BV255" s="801"/>
      <c r="BW255" s="801"/>
      <c r="BX255" s="801"/>
      <c r="BY255" s="801"/>
      <c r="BZ255" s="801"/>
      <c r="CA255" s="801"/>
      <c r="CB255" s="801"/>
      <c r="CC255" s="801"/>
    </row>
    <row r="256" spans="1:81">
      <c r="A256" s="801"/>
      <c r="B256" s="801"/>
      <c r="C256" s="801"/>
      <c r="D256" s="801"/>
      <c r="E256" s="801"/>
      <c r="F256" s="801"/>
      <c r="G256" s="803"/>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1"/>
      <c r="BO256" s="801"/>
      <c r="BP256" s="801"/>
      <c r="BQ256" s="801"/>
      <c r="BR256" s="801"/>
      <c r="BS256" s="801"/>
      <c r="BT256" s="801"/>
      <c r="BU256" s="801"/>
      <c r="BV256" s="801"/>
      <c r="BW256" s="801"/>
      <c r="BX256" s="801"/>
      <c r="BY256" s="801"/>
      <c r="BZ256" s="801"/>
      <c r="CA256" s="801"/>
      <c r="CB256" s="801"/>
      <c r="CC256" s="801"/>
    </row>
    <row r="257" spans="1:81">
      <c r="A257" s="801"/>
      <c r="B257" s="801"/>
      <c r="C257" s="801"/>
      <c r="D257" s="801"/>
      <c r="E257" s="801"/>
      <c r="F257" s="801"/>
      <c r="G257" s="803"/>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1"/>
      <c r="AY257" s="801"/>
      <c r="AZ257" s="801"/>
      <c r="BA257" s="801"/>
      <c r="BB257" s="801"/>
      <c r="BC257" s="801"/>
      <c r="BD257" s="801"/>
      <c r="BE257" s="801"/>
      <c r="BF257" s="801"/>
      <c r="BG257" s="801"/>
      <c r="BH257" s="801"/>
      <c r="BI257" s="801"/>
      <c r="BJ257" s="801"/>
      <c r="BK257" s="801"/>
      <c r="BL257" s="801"/>
      <c r="BM257" s="801"/>
      <c r="BN257" s="801"/>
      <c r="BO257" s="801"/>
      <c r="BP257" s="801"/>
      <c r="BQ257" s="801"/>
      <c r="BR257" s="801"/>
      <c r="BS257" s="801"/>
      <c r="BT257" s="801"/>
      <c r="BU257" s="801"/>
      <c r="BV257" s="801"/>
      <c r="BW257" s="801"/>
      <c r="BX257" s="801"/>
      <c r="BY257" s="801"/>
      <c r="BZ257" s="801"/>
      <c r="CA257" s="801"/>
      <c r="CB257" s="801"/>
      <c r="CC257" s="801"/>
    </row>
    <row r="258" spans="1:81">
      <c r="A258" s="801"/>
      <c r="B258" s="801"/>
      <c r="C258" s="801"/>
      <c r="D258" s="801"/>
      <c r="E258" s="801"/>
      <c r="F258" s="801"/>
      <c r="G258" s="803"/>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1"/>
      <c r="BQ258" s="801"/>
      <c r="BR258" s="801"/>
      <c r="BS258" s="801"/>
      <c r="BT258" s="801"/>
      <c r="BU258" s="801"/>
      <c r="BV258" s="801"/>
      <c r="BW258" s="801"/>
      <c r="BX258" s="801"/>
      <c r="BY258" s="801"/>
      <c r="BZ258" s="801"/>
      <c r="CA258" s="801"/>
      <c r="CB258" s="801"/>
      <c r="CC258" s="801"/>
    </row>
    <row r="259" spans="1:81">
      <c r="A259" s="801"/>
      <c r="B259" s="801"/>
      <c r="C259" s="801"/>
      <c r="D259" s="801"/>
      <c r="E259" s="801"/>
      <c r="F259" s="801"/>
      <c r="G259" s="803"/>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c r="AG259" s="801"/>
      <c r="AH259" s="801"/>
      <c r="AI259" s="801"/>
      <c r="AJ259" s="801"/>
      <c r="AK259" s="801"/>
      <c r="AL259" s="801"/>
      <c r="AM259" s="801"/>
      <c r="AN259" s="801"/>
      <c r="AO259" s="801"/>
      <c r="AP259" s="801"/>
      <c r="AQ259" s="801"/>
      <c r="AR259" s="801"/>
      <c r="AS259" s="801"/>
      <c r="AT259" s="801"/>
      <c r="AU259" s="801"/>
      <c r="AV259" s="801"/>
      <c r="AW259" s="801"/>
      <c r="AX259" s="801"/>
      <c r="AY259" s="801"/>
      <c r="AZ259" s="801"/>
      <c r="BA259" s="801"/>
      <c r="BB259" s="801"/>
      <c r="BC259" s="801"/>
      <c r="BD259" s="801"/>
      <c r="BE259" s="801"/>
      <c r="BF259" s="801"/>
      <c r="BG259" s="801"/>
      <c r="BH259" s="801"/>
      <c r="BI259" s="801"/>
      <c r="BJ259" s="801"/>
      <c r="BK259" s="801"/>
      <c r="BL259" s="801"/>
      <c r="BM259" s="801"/>
      <c r="BN259" s="801"/>
      <c r="BO259" s="801"/>
      <c r="BP259" s="801"/>
      <c r="BQ259" s="801"/>
      <c r="BR259" s="801"/>
      <c r="BS259" s="801"/>
      <c r="BT259" s="801"/>
      <c r="BU259" s="801"/>
      <c r="BV259" s="801"/>
      <c r="BW259" s="801"/>
      <c r="BX259" s="801"/>
      <c r="BY259" s="801"/>
      <c r="BZ259" s="801"/>
      <c r="CA259" s="801"/>
      <c r="CB259" s="801"/>
      <c r="CC259" s="801"/>
    </row>
    <row r="260" spans="1:81">
      <c r="A260" s="801"/>
      <c r="B260" s="801"/>
      <c r="C260" s="801"/>
      <c r="D260" s="801"/>
      <c r="E260" s="801"/>
      <c r="F260" s="801"/>
      <c r="G260" s="803"/>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c r="AG260" s="801"/>
      <c r="AH260" s="801"/>
      <c r="AI260" s="801"/>
      <c r="AJ260" s="801"/>
      <c r="AK260" s="801"/>
      <c r="AL260" s="801"/>
      <c r="AM260" s="801"/>
      <c r="AN260" s="801"/>
      <c r="AO260" s="801"/>
      <c r="AP260" s="801"/>
      <c r="AQ260" s="801"/>
      <c r="AR260" s="801"/>
      <c r="AS260" s="801"/>
      <c r="AT260" s="801"/>
      <c r="AU260" s="801"/>
      <c r="AV260" s="801"/>
      <c r="AW260" s="801"/>
      <c r="AX260" s="801"/>
      <c r="AY260" s="801"/>
      <c r="AZ260" s="801"/>
      <c r="BA260" s="801"/>
      <c r="BB260" s="801"/>
      <c r="BC260" s="801"/>
      <c r="BD260" s="801"/>
      <c r="BE260" s="801"/>
      <c r="BF260" s="801"/>
      <c r="BG260" s="801"/>
      <c r="BH260" s="801"/>
      <c r="BI260" s="801"/>
      <c r="BJ260" s="801"/>
      <c r="BK260" s="801"/>
      <c r="BL260" s="801"/>
      <c r="BM260" s="801"/>
      <c r="BN260" s="801"/>
      <c r="BO260" s="801"/>
      <c r="BP260" s="801"/>
      <c r="BQ260" s="801"/>
      <c r="BR260" s="801"/>
      <c r="BS260" s="801"/>
      <c r="BT260" s="801"/>
      <c r="BU260" s="801"/>
      <c r="BV260" s="801"/>
      <c r="BW260" s="801"/>
      <c r="BX260" s="801"/>
      <c r="BY260" s="801"/>
      <c r="BZ260" s="801"/>
      <c r="CA260" s="801"/>
      <c r="CB260" s="801"/>
      <c r="CC260" s="801"/>
    </row>
    <row r="261" spans="1:81">
      <c r="A261" s="801"/>
      <c r="B261" s="801"/>
      <c r="C261" s="801"/>
      <c r="D261" s="801"/>
      <c r="E261" s="801"/>
      <c r="F261" s="801"/>
      <c r="G261" s="803"/>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c r="AG261" s="801"/>
      <c r="AH261" s="801"/>
      <c r="AI261" s="801"/>
      <c r="AJ261" s="801"/>
      <c r="AK261" s="801"/>
      <c r="AL261" s="801"/>
      <c r="AM261" s="801"/>
      <c r="AN261" s="801"/>
      <c r="AO261" s="801"/>
      <c r="AP261" s="801"/>
      <c r="AQ261" s="801"/>
      <c r="AR261" s="801"/>
      <c r="AS261" s="801"/>
      <c r="AT261" s="801"/>
      <c r="AU261" s="801"/>
      <c r="AV261" s="801"/>
      <c r="AW261" s="801"/>
      <c r="AX261" s="801"/>
      <c r="AY261" s="801"/>
      <c r="AZ261" s="801"/>
      <c r="BA261" s="801"/>
      <c r="BB261" s="801"/>
      <c r="BC261" s="801"/>
      <c r="BD261" s="801"/>
      <c r="BE261" s="801"/>
      <c r="BF261" s="801"/>
      <c r="BG261" s="801"/>
      <c r="BH261" s="801"/>
      <c r="BI261" s="801"/>
      <c r="BJ261" s="801"/>
      <c r="BK261" s="801"/>
      <c r="BL261" s="801"/>
      <c r="BM261" s="801"/>
      <c r="BN261" s="801"/>
      <c r="BO261" s="801"/>
      <c r="BP261" s="801"/>
      <c r="BQ261" s="801"/>
      <c r="BR261" s="801"/>
      <c r="BS261" s="801"/>
      <c r="BT261" s="801"/>
      <c r="BU261" s="801"/>
      <c r="BV261" s="801"/>
      <c r="BW261" s="801"/>
      <c r="BX261" s="801"/>
      <c r="BY261" s="801"/>
      <c r="BZ261" s="801"/>
      <c r="CA261" s="801"/>
      <c r="CB261" s="801"/>
      <c r="CC261" s="801"/>
    </row>
    <row r="262" spans="1:81">
      <c r="A262" s="801"/>
      <c r="B262" s="801"/>
      <c r="C262" s="801"/>
      <c r="D262" s="801"/>
      <c r="E262" s="801"/>
      <c r="F262" s="801"/>
      <c r="G262" s="803"/>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c r="AG262" s="801"/>
      <c r="AH262" s="801"/>
      <c r="AI262" s="801"/>
      <c r="AJ262" s="801"/>
      <c r="AK262" s="801"/>
      <c r="AL262" s="801"/>
      <c r="AM262" s="801"/>
      <c r="AN262" s="801"/>
      <c r="AO262" s="801"/>
      <c r="AP262" s="801"/>
      <c r="AQ262" s="801"/>
      <c r="AR262" s="801"/>
      <c r="AS262" s="801"/>
      <c r="AT262" s="801"/>
      <c r="AU262" s="801"/>
      <c r="AV262" s="801"/>
      <c r="AW262" s="801"/>
      <c r="AX262" s="801"/>
      <c r="AY262" s="801"/>
      <c r="AZ262" s="801"/>
      <c r="BA262" s="801"/>
      <c r="BB262" s="801"/>
      <c r="BC262" s="801"/>
      <c r="BD262" s="801"/>
      <c r="BE262" s="801"/>
      <c r="BF262" s="801"/>
      <c r="BG262" s="801"/>
      <c r="BH262" s="801"/>
      <c r="BI262" s="801"/>
      <c r="BJ262" s="801"/>
      <c r="BK262" s="801"/>
      <c r="BL262" s="801"/>
      <c r="BM262" s="801"/>
      <c r="BN262" s="801"/>
      <c r="BO262" s="801"/>
      <c r="BP262" s="801"/>
      <c r="BQ262" s="801"/>
      <c r="BR262" s="801"/>
      <c r="BS262" s="801"/>
      <c r="BT262" s="801"/>
      <c r="BU262" s="801"/>
      <c r="BV262" s="801"/>
      <c r="BW262" s="801"/>
      <c r="BX262" s="801"/>
      <c r="BY262" s="801"/>
      <c r="BZ262" s="801"/>
      <c r="CA262" s="801"/>
      <c r="CB262" s="801"/>
      <c r="CC262" s="801"/>
    </row>
    <row r="263" spans="1:81">
      <c r="A263" s="801"/>
      <c r="B263" s="801"/>
      <c r="C263" s="801"/>
      <c r="D263" s="801"/>
      <c r="E263" s="801"/>
      <c r="F263" s="801"/>
      <c r="G263" s="803"/>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c r="AG263" s="801"/>
      <c r="AH263" s="801"/>
      <c r="AI263" s="801"/>
      <c r="AJ263" s="801"/>
      <c r="AK263" s="801"/>
      <c r="AL263" s="801"/>
      <c r="AM263" s="801"/>
      <c r="AN263" s="801"/>
      <c r="AO263" s="801"/>
      <c r="AP263" s="801"/>
      <c r="AQ263" s="801"/>
      <c r="AR263" s="801"/>
      <c r="AS263" s="801"/>
      <c r="AT263" s="801"/>
      <c r="AU263" s="801"/>
      <c r="AV263" s="801"/>
      <c r="AW263" s="801"/>
      <c r="AX263" s="801"/>
      <c r="AY263" s="801"/>
      <c r="AZ263" s="801"/>
      <c r="BA263" s="801"/>
      <c r="BB263" s="801"/>
      <c r="BC263" s="801"/>
      <c r="BD263" s="801"/>
      <c r="BE263" s="801"/>
      <c r="BF263" s="801"/>
      <c r="BG263" s="801"/>
      <c r="BH263" s="801"/>
      <c r="BI263" s="801"/>
      <c r="BJ263" s="801"/>
      <c r="BK263" s="801"/>
      <c r="BL263" s="801"/>
      <c r="BM263" s="801"/>
      <c r="BN263" s="801"/>
      <c r="BO263" s="801"/>
      <c r="BP263" s="801"/>
      <c r="BQ263" s="801"/>
      <c r="BR263" s="801"/>
      <c r="BS263" s="801"/>
      <c r="BT263" s="801"/>
      <c r="BU263" s="801"/>
      <c r="BV263" s="801"/>
      <c r="BW263" s="801"/>
      <c r="BX263" s="801"/>
      <c r="BY263" s="801"/>
      <c r="BZ263" s="801"/>
      <c r="CA263" s="801"/>
      <c r="CB263" s="801"/>
      <c r="CC263" s="801"/>
    </row>
    <row r="264" spans="1:81">
      <c r="A264" s="801"/>
      <c r="B264" s="801"/>
      <c r="C264" s="801"/>
      <c r="D264" s="801"/>
      <c r="E264" s="801"/>
      <c r="F264" s="801"/>
      <c r="G264" s="803"/>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1"/>
      <c r="BO264" s="801"/>
      <c r="BP264" s="801"/>
      <c r="BQ264" s="801"/>
      <c r="BR264" s="801"/>
      <c r="BS264" s="801"/>
      <c r="BT264" s="801"/>
      <c r="BU264" s="801"/>
      <c r="BV264" s="801"/>
      <c r="BW264" s="801"/>
      <c r="BX264" s="801"/>
      <c r="BY264" s="801"/>
      <c r="BZ264" s="801"/>
      <c r="CA264" s="801"/>
      <c r="CB264" s="801"/>
      <c r="CC264" s="801"/>
    </row>
    <row r="265" spans="1:81">
      <c r="A265" s="801"/>
      <c r="B265" s="801"/>
      <c r="C265" s="801"/>
      <c r="D265" s="801"/>
      <c r="E265" s="801"/>
      <c r="F265" s="801"/>
      <c r="G265" s="803"/>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c r="AG265" s="801"/>
      <c r="AH265" s="801"/>
      <c r="AI265" s="801"/>
      <c r="AJ265" s="801"/>
      <c r="AK265" s="801"/>
      <c r="AL265" s="801"/>
      <c r="AM265" s="801"/>
      <c r="AN265" s="801"/>
      <c r="AO265" s="801"/>
      <c r="AP265" s="801"/>
      <c r="AQ265" s="801"/>
      <c r="AR265" s="801"/>
      <c r="AS265" s="801"/>
      <c r="AT265" s="801"/>
      <c r="AU265" s="801"/>
      <c r="AV265" s="801"/>
      <c r="AW265" s="801"/>
      <c r="AX265" s="801"/>
      <c r="AY265" s="801"/>
      <c r="AZ265" s="801"/>
      <c r="BA265" s="801"/>
      <c r="BB265" s="801"/>
      <c r="BC265" s="801"/>
      <c r="BD265" s="801"/>
      <c r="BE265" s="801"/>
      <c r="BF265" s="801"/>
      <c r="BG265" s="801"/>
      <c r="BH265" s="801"/>
      <c r="BI265" s="801"/>
      <c r="BJ265" s="801"/>
      <c r="BK265" s="801"/>
      <c r="BL265" s="801"/>
      <c r="BM265" s="801"/>
      <c r="BN265" s="801"/>
      <c r="BO265" s="801"/>
      <c r="BP265" s="801"/>
      <c r="BQ265" s="801"/>
      <c r="BR265" s="801"/>
      <c r="BS265" s="801"/>
      <c r="BT265" s="801"/>
      <c r="BU265" s="801"/>
      <c r="BV265" s="801"/>
      <c r="BW265" s="801"/>
      <c r="BX265" s="801"/>
      <c r="BY265" s="801"/>
      <c r="BZ265" s="801"/>
      <c r="CA265" s="801"/>
      <c r="CB265" s="801"/>
      <c r="CC265" s="801"/>
    </row>
    <row r="266" spans="1:81">
      <c r="A266" s="801"/>
      <c r="B266" s="801"/>
      <c r="C266" s="801"/>
      <c r="D266" s="801"/>
      <c r="E266" s="801"/>
      <c r="F266" s="801"/>
      <c r="G266" s="803"/>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c r="AG266" s="801"/>
      <c r="AH266" s="801"/>
      <c r="AI266" s="801"/>
      <c r="AJ266" s="801"/>
      <c r="AK266" s="801"/>
      <c r="AL266" s="801"/>
      <c r="AM266" s="801"/>
      <c r="AN266" s="801"/>
      <c r="AO266" s="801"/>
      <c r="AP266" s="801"/>
      <c r="AQ266" s="801"/>
      <c r="AR266" s="801"/>
      <c r="AS266" s="801"/>
      <c r="AT266" s="801"/>
      <c r="AU266" s="801"/>
      <c r="AV266" s="801"/>
      <c r="AW266" s="801"/>
      <c r="AX266" s="801"/>
      <c r="AY266" s="801"/>
      <c r="AZ266" s="801"/>
      <c r="BA266" s="801"/>
      <c r="BB266" s="801"/>
      <c r="BC266" s="801"/>
      <c r="BD266" s="801"/>
      <c r="BE266" s="801"/>
      <c r="BF266" s="801"/>
      <c r="BG266" s="801"/>
      <c r="BH266" s="801"/>
      <c r="BI266" s="801"/>
      <c r="BJ266" s="801"/>
      <c r="BK266" s="801"/>
      <c r="BL266" s="801"/>
      <c r="BM266" s="801"/>
      <c r="BN266" s="801"/>
      <c r="BO266" s="801"/>
      <c r="BP266" s="801"/>
      <c r="BQ266" s="801"/>
      <c r="BR266" s="801"/>
      <c r="BS266" s="801"/>
      <c r="BT266" s="801"/>
      <c r="BU266" s="801"/>
      <c r="BV266" s="801"/>
      <c r="BW266" s="801"/>
      <c r="BX266" s="801"/>
      <c r="BY266" s="801"/>
      <c r="BZ266" s="801"/>
      <c r="CA266" s="801"/>
      <c r="CB266" s="801"/>
      <c r="CC266" s="801"/>
    </row>
    <row r="267" spans="1:81">
      <c r="A267" s="801"/>
      <c r="B267" s="801"/>
      <c r="C267" s="801"/>
      <c r="D267" s="801"/>
      <c r="E267" s="801"/>
      <c r="F267" s="801"/>
      <c r="G267" s="803"/>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c r="AG267" s="801"/>
      <c r="AH267" s="801"/>
      <c r="AI267" s="801"/>
      <c r="AJ267" s="801"/>
      <c r="AK267" s="801"/>
      <c r="AL267" s="801"/>
      <c r="AM267" s="801"/>
      <c r="AN267" s="801"/>
      <c r="AO267" s="801"/>
      <c r="AP267" s="801"/>
      <c r="AQ267" s="801"/>
      <c r="AR267" s="801"/>
      <c r="AS267" s="801"/>
      <c r="AT267" s="801"/>
      <c r="AU267" s="801"/>
      <c r="AV267" s="801"/>
      <c r="AW267" s="801"/>
      <c r="AX267" s="801"/>
      <c r="AY267" s="801"/>
      <c r="AZ267" s="801"/>
      <c r="BA267" s="801"/>
      <c r="BB267" s="801"/>
      <c r="BC267" s="801"/>
      <c r="BD267" s="801"/>
      <c r="BE267" s="801"/>
      <c r="BF267" s="801"/>
      <c r="BG267" s="801"/>
      <c r="BH267" s="801"/>
      <c r="BI267" s="801"/>
      <c r="BJ267" s="801"/>
      <c r="BK267" s="801"/>
      <c r="BL267" s="801"/>
      <c r="BM267" s="801"/>
      <c r="BN267" s="801"/>
      <c r="BO267" s="801"/>
      <c r="BP267" s="801"/>
      <c r="BQ267" s="801"/>
      <c r="BR267" s="801"/>
      <c r="BS267" s="801"/>
      <c r="BT267" s="801"/>
      <c r="BU267" s="801"/>
      <c r="BV267" s="801"/>
      <c r="BW267" s="801"/>
      <c r="BX267" s="801"/>
      <c r="BY267" s="801"/>
      <c r="BZ267" s="801"/>
      <c r="CA267" s="801"/>
      <c r="CB267" s="801"/>
      <c r="CC267" s="801"/>
    </row>
    <row r="268" spans="1:81">
      <c r="A268" s="801"/>
      <c r="B268" s="801"/>
      <c r="C268" s="801"/>
      <c r="D268" s="801"/>
      <c r="E268" s="801"/>
      <c r="F268" s="801"/>
      <c r="G268" s="803"/>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c r="AG268" s="801"/>
      <c r="AH268" s="801"/>
      <c r="AI268" s="801"/>
      <c r="AJ268" s="801"/>
      <c r="AK268" s="801"/>
      <c r="AL268" s="801"/>
      <c r="AM268" s="801"/>
      <c r="AN268" s="801"/>
      <c r="AO268" s="801"/>
      <c r="AP268" s="801"/>
      <c r="AQ268" s="801"/>
      <c r="AR268" s="801"/>
      <c r="AS268" s="801"/>
      <c r="AT268" s="801"/>
      <c r="AU268" s="801"/>
      <c r="AV268" s="801"/>
      <c r="AW268" s="801"/>
      <c r="AX268" s="801"/>
      <c r="AY268" s="801"/>
      <c r="AZ268" s="801"/>
      <c r="BA268" s="801"/>
      <c r="BB268" s="801"/>
      <c r="BC268" s="801"/>
      <c r="BD268" s="801"/>
      <c r="BE268" s="801"/>
      <c r="BF268" s="801"/>
      <c r="BG268" s="801"/>
      <c r="BH268" s="801"/>
      <c r="BI268" s="801"/>
      <c r="BJ268" s="801"/>
      <c r="BK268" s="801"/>
      <c r="BL268" s="801"/>
      <c r="BM268" s="801"/>
      <c r="BN268" s="801"/>
      <c r="BO268" s="801"/>
      <c r="BP268" s="801"/>
      <c r="BQ268" s="801"/>
      <c r="BR268" s="801"/>
      <c r="BS268" s="801"/>
      <c r="BT268" s="801"/>
      <c r="BU268" s="801"/>
      <c r="BV268" s="801"/>
      <c r="BW268" s="801"/>
      <c r="BX268" s="801"/>
      <c r="BY268" s="801"/>
      <c r="BZ268" s="801"/>
      <c r="CA268" s="801"/>
      <c r="CB268" s="801"/>
      <c r="CC268" s="801"/>
    </row>
    <row r="269" spans="1:81">
      <c r="A269" s="801"/>
      <c r="B269" s="801"/>
      <c r="C269" s="801"/>
      <c r="D269" s="801"/>
      <c r="E269" s="801"/>
      <c r="F269" s="801"/>
      <c r="G269" s="803"/>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c r="AG269" s="801"/>
      <c r="AH269" s="801"/>
      <c r="AI269" s="801"/>
      <c r="AJ269" s="801"/>
      <c r="AK269" s="801"/>
      <c r="AL269" s="801"/>
      <c r="AM269" s="801"/>
      <c r="AN269" s="801"/>
      <c r="AO269" s="801"/>
      <c r="AP269" s="801"/>
      <c r="AQ269" s="801"/>
      <c r="AR269" s="801"/>
      <c r="AS269" s="801"/>
      <c r="AT269" s="801"/>
      <c r="AU269" s="801"/>
      <c r="AV269" s="801"/>
      <c r="AW269" s="801"/>
      <c r="AX269" s="801"/>
      <c r="AY269" s="801"/>
      <c r="AZ269" s="801"/>
      <c r="BA269" s="801"/>
      <c r="BB269" s="801"/>
      <c r="BC269" s="801"/>
      <c r="BD269" s="801"/>
      <c r="BE269" s="801"/>
      <c r="BF269" s="801"/>
      <c r="BG269" s="801"/>
      <c r="BH269" s="801"/>
      <c r="BI269" s="801"/>
      <c r="BJ269" s="801"/>
      <c r="BK269" s="801"/>
      <c r="BL269" s="801"/>
      <c r="BM269" s="801"/>
      <c r="BN269" s="801"/>
      <c r="BO269" s="801"/>
      <c r="BP269" s="801"/>
      <c r="BQ269" s="801"/>
      <c r="BR269" s="801"/>
      <c r="BS269" s="801"/>
      <c r="BT269" s="801"/>
      <c r="BU269" s="801"/>
      <c r="BV269" s="801"/>
      <c r="BW269" s="801"/>
      <c r="BX269" s="801"/>
      <c r="BY269" s="801"/>
      <c r="BZ269" s="801"/>
      <c r="CA269" s="801"/>
      <c r="CB269" s="801"/>
      <c r="CC269" s="801"/>
    </row>
    <row r="270" spans="1:81">
      <c r="A270" s="801"/>
      <c r="B270" s="801"/>
      <c r="C270" s="801"/>
      <c r="D270" s="801"/>
      <c r="E270" s="801"/>
      <c r="F270" s="801"/>
      <c r="G270" s="803"/>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c r="AG270" s="801"/>
      <c r="AH270" s="801"/>
      <c r="AI270" s="801"/>
      <c r="AJ270" s="801"/>
      <c r="AK270" s="801"/>
      <c r="AL270" s="801"/>
      <c r="AM270" s="801"/>
      <c r="AN270" s="801"/>
      <c r="AO270" s="801"/>
      <c r="AP270" s="801"/>
      <c r="AQ270" s="801"/>
      <c r="AR270" s="801"/>
      <c r="AS270" s="801"/>
      <c r="AT270" s="801"/>
      <c r="AU270" s="801"/>
      <c r="AV270" s="801"/>
      <c r="AW270" s="801"/>
      <c r="AX270" s="801"/>
      <c r="AY270" s="801"/>
      <c r="AZ270" s="801"/>
      <c r="BA270" s="801"/>
      <c r="BB270" s="801"/>
      <c r="BC270" s="801"/>
      <c r="BD270" s="801"/>
      <c r="BE270" s="801"/>
      <c r="BF270" s="801"/>
      <c r="BG270" s="801"/>
      <c r="BH270" s="801"/>
      <c r="BI270" s="801"/>
      <c r="BJ270" s="801"/>
      <c r="BK270" s="801"/>
      <c r="BL270" s="801"/>
      <c r="BM270" s="801"/>
      <c r="BN270" s="801"/>
      <c r="BO270" s="801"/>
      <c r="BP270" s="801"/>
      <c r="BQ270" s="801"/>
      <c r="BR270" s="801"/>
      <c r="BS270" s="801"/>
      <c r="BT270" s="801"/>
      <c r="BU270" s="801"/>
      <c r="BV270" s="801"/>
      <c r="BW270" s="801"/>
      <c r="BX270" s="801"/>
      <c r="BY270" s="801"/>
      <c r="BZ270" s="801"/>
      <c r="CA270" s="801"/>
      <c r="CB270" s="801"/>
      <c r="CC270" s="801"/>
    </row>
    <row r="271" spans="1:81">
      <c r="A271" s="801"/>
      <c r="B271" s="801"/>
      <c r="C271" s="801"/>
      <c r="D271" s="801"/>
      <c r="E271" s="801"/>
      <c r="F271" s="801"/>
      <c r="G271" s="803"/>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1"/>
      <c r="BO271" s="801"/>
      <c r="BP271" s="801"/>
      <c r="BQ271" s="801"/>
      <c r="BR271" s="801"/>
      <c r="BS271" s="801"/>
      <c r="BT271" s="801"/>
      <c r="BU271" s="801"/>
      <c r="BV271" s="801"/>
      <c r="BW271" s="801"/>
      <c r="BX271" s="801"/>
      <c r="BY271" s="801"/>
      <c r="BZ271" s="801"/>
      <c r="CA271" s="801"/>
      <c r="CB271" s="801"/>
      <c r="CC271" s="801"/>
    </row>
    <row r="272" spans="1:81">
      <c r="A272" s="801"/>
      <c r="B272" s="801"/>
      <c r="C272" s="801"/>
      <c r="D272" s="801"/>
      <c r="E272" s="801"/>
      <c r="F272" s="801"/>
      <c r="G272" s="803"/>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c r="AG272" s="801"/>
      <c r="AH272" s="801"/>
      <c r="AI272" s="801"/>
      <c r="AJ272" s="801"/>
      <c r="AK272" s="801"/>
      <c r="AL272" s="801"/>
      <c r="AM272" s="801"/>
      <c r="AN272" s="801"/>
      <c r="AO272" s="801"/>
      <c r="AP272" s="801"/>
      <c r="AQ272" s="801"/>
      <c r="AR272" s="801"/>
      <c r="AS272" s="801"/>
      <c r="AT272" s="801"/>
      <c r="AU272" s="801"/>
      <c r="AV272" s="801"/>
      <c r="AW272" s="801"/>
      <c r="AX272" s="801"/>
      <c r="AY272" s="801"/>
      <c r="AZ272" s="801"/>
      <c r="BA272" s="801"/>
      <c r="BB272" s="801"/>
      <c r="BC272" s="801"/>
      <c r="BD272" s="801"/>
      <c r="BE272" s="801"/>
      <c r="BF272" s="801"/>
      <c r="BG272" s="801"/>
      <c r="BH272" s="801"/>
      <c r="BI272" s="801"/>
      <c r="BJ272" s="801"/>
      <c r="BK272" s="801"/>
      <c r="BL272" s="801"/>
      <c r="BM272" s="801"/>
      <c r="BN272" s="801"/>
      <c r="BO272" s="801"/>
      <c r="BP272" s="801"/>
      <c r="BQ272" s="801"/>
      <c r="BR272" s="801"/>
      <c r="BS272" s="801"/>
      <c r="BT272" s="801"/>
      <c r="BU272" s="801"/>
      <c r="BV272" s="801"/>
      <c r="BW272" s="801"/>
      <c r="BX272" s="801"/>
      <c r="BY272" s="801"/>
      <c r="BZ272" s="801"/>
      <c r="CA272" s="801"/>
      <c r="CB272" s="801"/>
      <c r="CC272" s="801"/>
    </row>
    <row r="273" spans="1:81">
      <c r="A273" s="801"/>
      <c r="B273" s="801"/>
      <c r="C273" s="801"/>
      <c r="D273" s="801"/>
      <c r="E273" s="801"/>
      <c r="F273" s="801"/>
      <c r="G273" s="803"/>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c r="AG273" s="801"/>
      <c r="AH273" s="801"/>
      <c r="AI273" s="801"/>
      <c r="AJ273" s="801"/>
      <c r="AK273" s="801"/>
      <c r="AL273" s="801"/>
      <c r="AM273" s="801"/>
      <c r="AN273" s="801"/>
      <c r="AO273" s="801"/>
      <c r="AP273" s="801"/>
      <c r="AQ273" s="801"/>
      <c r="AR273" s="801"/>
      <c r="AS273" s="801"/>
      <c r="AT273" s="801"/>
      <c r="AU273" s="801"/>
      <c r="AV273" s="801"/>
      <c r="AW273" s="801"/>
      <c r="AX273" s="801"/>
      <c r="AY273" s="801"/>
      <c r="AZ273" s="801"/>
      <c r="BA273" s="801"/>
      <c r="BB273" s="801"/>
      <c r="BC273" s="801"/>
      <c r="BD273" s="801"/>
      <c r="BE273" s="801"/>
      <c r="BF273" s="801"/>
      <c r="BG273" s="801"/>
      <c r="BH273" s="801"/>
      <c r="BI273" s="801"/>
      <c r="BJ273" s="801"/>
      <c r="BK273" s="801"/>
      <c r="BL273" s="801"/>
      <c r="BM273" s="801"/>
      <c r="BN273" s="801"/>
      <c r="BO273" s="801"/>
      <c r="BP273" s="801"/>
      <c r="BQ273" s="801"/>
      <c r="BR273" s="801"/>
      <c r="BS273" s="801"/>
      <c r="BT273" s="801"/>
      <c r="BU273" s="801"/>
      <c r="BV273" s="801"/>
      <c r="BW273" s="801"/>
      <c r="BX273" s="801"/>
      <c r="BY273" s="801"/>
      <c r="BZ273" s="801"/>
      <c r="CA273" s="801"/>
      <c r="CB273" s="801"/>
      <c r="CC273" s="801"/>
    </row>
    <row r="274" spans="1:81">
      <c r="A274" s="801"/>
      <c r="B274" s="801"/>
      <c r="C274" s="801"/>
      <c r="D274" s="801"/>
      <c r="E274" s="801"/>
      <c r="F274" s="801"/>
      <c r="G274" s="803"/>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c r="AG274" s="801"/>
      <c r="AH274" s="801"/>
      <c r="AI274" s="801"/>
      <c r="AJ274" s="801"/>
      <c r="AK274" s="801"/>
      <c r="AL274" s="801"/>
      <c r="AM274" s="801"/>
      <c r="AN274" s="801"/>
      <c r="AO274" s="801"/>
      <c r="AP274" s="801"/>
      <c r="AQ274" s="801"/>
      <c r="AR274" s="801"/>
      <c r="AS274" s="801"/>
      <c r="AT274" s="801"/>
      <c r="AU274" s="801"/>
      <c r="AV274" s="801"/>
      <c r="AW274" s="801"/>
      <c r="AX274" s="801"/>
      <c r="AY274" s="801"/>
      <c r="AZ274" s="801"/>
      <c r="BA274" s="801"/>
      <c r="BB274" s="801"/>
      <c r="BC274" s="801"/>
      <c r="BD274" s="801"/>
      <c r="BE274" s="801"/>
      <c r="BF274" s="801"/>
      <c r="BG274" s="801"/>
      <c r="BH274" s="801"/>
      <c r="BI274" s="801"/>
      <c r="BJ274" s="801"/>
      <c r="BK274" s="801"/>
      <c r="BL274" s="801"/>
      <c r="BM274" s="801"/>
      <c r="BN274" s="801"/>
      <c r="BO274" s="801"/>
      <c r="BP274" s="801"/>
      <c r="BQ274" s="801"/>
      <c r="BR274" s="801"/>
      <c r="BS274" s="801"/>
      <c r="BT274" s="801"/>
      <c r="BU274" s="801"/>
      <c r="BV274" s="801"/>
      <c r="BW274" s="801"/>
      <c r="BX274" s="801"/>
      <c r="BY274" s="801"/>
      <c r="BZ274" s="801"/>
      <c r="CA274" s="801"/>
      <c r="CB274" s="801"/>
      <c r="CC274" s="801"/>
    </row>
    <row r="275" spans="1:81">
      <c r="A275" s="801"/>
      <c r="B275" s="801"/>
      <c r="C275" s="801"/>
      <c r="D275" s="801"/>
      <c r="E275" s="801"/>
      <c r="F275" s="801"/>
      <c r="G275" s="803"/>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c r="AG275" s="801"/>
      <c r="AH275" s="801"/>
      <c r="AI275" s="801"/>
      <c r="AJ275" s="801"/>
      <c r="AK275" s="801"/>
      <c r="AL275" s="801"/>
      <c r="AM275" s="801"/>
      <c r="AN275" s="801"/>
      <c r="AO275" s="801"/>
      <c r="AP275" s="801"/>
      <c r="AQ275" s="801"/>
      <c r="AR275" s="801"/>
      <c r="AS275" s="801"/>
      <c r="AT275" s="801"/>
      <c r="AU275" s="801"/>
      <c r="AV275" s="801"/>
      <c r="AW275" s="801"/>
      <c r="AX275" s="801"/>
      <c r="AY275" s="801"/>
      <c r="AZ275" s="801"/>
      <c r="BA275" s="801"/>
      <c r="BB275" s="801"/>
      <c r="BC275" s="801"/>
      <c r="BD275" s="801"/>
      <c r="BE275" s="801"/>
      <c r="BF275" s="801"/>
      <c r="BG275" s="801"/>
      <c r="BH275" s="801"/>
      <c r="BI275" s="801"/>
      <c r="BJ275" s="801"/>
      <c r="BK275" s="801"/>
      <c r="BL275" s="801"/>
      <c r="BM275" s="801"/>
      <c r="BN275" s="801"/>
      <c r="BO275" s="801"/>
      <c r="BP275" s="801"/>
      <c r="BQ275" s="801"/>
      <c r="BR275" s="801"/>
      <c r="BS275" s="801"/>
      <c r="BT275" s="801"/>
      <c r="BU275" s="801"/>
      <c r="BV275" s="801"/>
      <c r="BW275" s="801"/>
      <c r="BX275" s="801"/>
      <c r="BY275" s="801"/>
      <c r="BZ275" s="801"/>
      <c r="CA275" s="801"/>
      <c r="CB275" s="801"/>
      <c r="CC275" s="801"/>
    </row>
    <row r="276" spans="1:81">
      <c r="A276" s="801"/>
      <c r="B276" s="801"/>
      <c r="C276" s="801"/>
      <c r="D276" s="801"/>
      <c r="E276" s="801"/>
      <c r="F276" s="801"/>
      <c r="G276" s="803"/>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c r="AG276" s="801"/>
      <c r="AH276" s="801"/>
      <c r="AI276" s="801"/>
      <c r="AJ276" s="801"/>
      <c r="AK276" s="801"/>
      <c r="AL276" s="801"/>
      <c r="AM276" s="801"/>
      <c r="AN276" s="801"/>
      <c r="AO276" s="801"/>
      <c r="AP276" s="801"/>
      <c r="AQ276" s="801"/>
      <c r="AR276" s="801"/>
      <c r="AS276" s="801"/>
      <c r="AT276" s="801"/>
      <c r="AU276" s="801"/>
      <c r="AV276" s="801"/>
      <c r="AW276" s="801"/>
      <c r="AX276" s="801"/>
      <c r="AY276" s="801"/>
      <c r="AZ276" s="801"/>
      <c r="BA276" s="801"/>
      <c r="BB276" s="801"/>
      <c r="BC276" s="801"/>
      <c r="BD276" s="801"/>
      <c r="BE276" s="801"/>
      <c r="BF276" s="801"/>
      <c r="BG276" s="801"/>
      <c r="BH276" s="801"/>
      <c r="BI276" s="801"/>
      <c r="BJ276" s="801"/>
      <c r="BK276" s="801"/>
      <c r="BL276" s="801"/>
      <c r="BM276" s="801"/>
      <c r="BN276" s="801"/>
      <c r="BO276" s="801"/>
      <c r="BP276" s="801"/>
      <c r="BQ276" s="801"/>
      <c r="BR276" s="801"/>
      <c r="BS276" s="801"/>
      <c r="BT276" s="801"/>
      <c r="BU276" s="801"/>
      <c r="BV276" s="801"/>
      <c r="BW276" s="801"/>
      <c r="BX276" s="801"/>
      <c r="BY276" s="801"/>
      <c r="BZ276" s="801"/>
      <c r="CA276" s="801"/>
      <c r="CB276" s="801"/>
      <c r="CC276" s="801"/>
    </row>
    <row r="277" spans="1:81">
      <c r="A277" s="801"/>
      <c r="B277" s="801"/>
      <c r="C277" s="801"/>
      <c r="D277" s="801"/>
      <c r="E277" s="801"/>
      <c r="F277" s="801"/>
      <c r="G277" s="803"/>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c r="AG277" s="801"/>
      <c r="AH277" s="801"/>
      <c r="AI277" s="801"/>
      <c r="AJ277" s="801"/>
      <c r="AK277" s="801"/>
      <c r="AL277" s="801"/>
      <c r="AM277" s="801"/>
      <c r="AN277" s="801"/>
      <c r="AO277" s="801"/>
      <c r="AP277" s="801"/>
      <c r="AQ277" s="801"/>
      <c r="AR277" s="801"/>
      <c r="AS277" s="801"/>
      <c r="AT277" s="801"/>
      <c r="AU277" s="801"/>
      <c r="AV277" s="801"/>
      <c r="AW277" s="801"/>
      <c r="AX277" s="801"/>
      <c r="AY277" s="801"/>
      <c r="AZ277" s="801"/>
      <c r="BA277" s="801"/>
      <c r="BB277" s="801"/>
      <c r="BC277" s="801"/>
      <c r="BD277" s="801"/>
      <c r="BE277" s="801"/>
      <c r="BF277" s="801"/>
      <c r="BG277" s="801"/>
      <c r="BH277" s="801"/>
      <c r="BI277" s="801"/>
      <c r="BJ277" s="801"/>
      <c r="BK277" s="801"/>
      <c r="BL277" s="801"/>
      <c r="BM277" s="801"/>
      <c r="BN277" s="801"/>
      <c r="BO277" s="801"/>
      <c r="BP277" s="801"/>
      <c r="BQ277" s="801"/>
      <c r="BR277" s="801"/>
      <c r="BS277" s="801"/>
      <c r="BT277" s="801"/>
      <c r="BU277" s="801"/>
      <c r="BV277" s="801"/>
      <c r="BW277" s="801"/>
      <c r="BX277" s="801"/>
      <c r="BY277" s="801"/>
      <c r="BZ277" s="801"/>
      <c r="CA277" s="801"/>
      <c r="CB277" s="801"/>
      <c r="CC277" s="801"/>
    </row>
    <row r="278" spans="1:81">
      <c r="A278" s="801"/>
      <c r="B278" s="801"/>
      <c r="C278" s="801"/>
      <c r="D278" s="801"/>
      <c r="E278" s="801"/>
      <c r="F278" s="801"/>
      <c r="G278" s="803"/>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c r="AG278" s="801"/>
      <c r="AH278" s="801"/>
      <c r="AI278" s="801"/>
      <c r="AJ278" s="801"/>
      <c r="AK278" s="801"/>
      <c r="AL278" s="801"/>
      <c r="AM278" s="801"/>
      <c r="AN278" s="801"/>
      <c r="AO278" s="801"/>
      <c r="AP278" s="801"/>
      <c r="AQ278" s="801"/>
      <c r="AR278" s="801"/>
      <c r="AS278" s="801"/>
      <c r="AT278" s="801"/>
      <c r="AU278" s="801"/>
      <c r="AV278" s="801"/>
      <c r="AW278" s="801"/>
      <c r="AX278" s="801"/>
      <c r="AY278" s="801"/>
      <c r="AZ278" s="801"/>
      <c r="BA278" s="801"/>
      <c r="BB278" s="801"/>
      <c r="BC278" s="801"/>
      <c r="BD278" s="801"/>
      <c r="BE278" s="801"/>
      <c r="BF278" s="801"/>
      <c r="BG278" s="801"/>
      <c r="BH278" s="801"/>
      <c r="BI278" s="801"/>
      <c r="BJ278" s="801"/>
      <c r="BK278" s="801"/>
      <c r="BL278" s="801"/>
      <c r="BM278" s="801"/>
      <c r="BN278" s="801"/>
      <c r="BO278" s="801"/>
      <c r="BP278" s="801"/>
      <c r="BQ278" s="801"/>
      <c r="BR278" s="801"/>
      <c r="BS278" s="801"/>
      <c r="BT278" s="801"/>
      <c r="BU278" s="801"/>
      <c r="BV278" s="801"/>
      <c r="BW278" s="801"/>
      <c r="BX278" s="801"/>
      <c r="BY278" s="801"/>
      <c r="BZ278" s="801"/>
      <c r="CA278" s="801"/>
      <c r="CB278" s="801"/>
      <c r="CC278" s="801"/>
    </row>
    <row r="279" spans="1:81">
      <c r="A279" s="801"/>
      <c r="B279" s="801"/>
      <c r="C279" s="801"/>
      <c r="D279" s="801"/>
      <c r="E279" s="801"/>
      <c r="F279" s="801"/>
      <c r="G279" s="803"/>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c r="AG279" s="801"/>
      <c r="AH279" s="801"/>
      <c r="AI279" s="801"/>
      <c r="AJ279" s="801"/>
      <c r="AK279" s="801"/>
      <c r="AL279" s="801"/>
      <c r="AM279" s="801"/>
      <c r="AN279" s="801"/>
      <c r="AO279" s="801"/>
      <c r="AP279" s="801"/>
      <c r="AQ279" s="801"/>
      <c r="AR279" s="801"/>
      <c r="AS279" s="801"/>
      <c r="AT279" s="801"/>
      <c r="AU279" s="801"/>
      <c r="AV279" s="801"/>
      <c r="AW279" s="801"/>
      <c r="AX279" s="801"/>
      <c r="AY279" s="801"/>
      <c r="AZ279" s="801"/>
      <c r="BA279" s="801"/>
      <c r="BB279" s="801"/>
      <c r="BC279" s="801"/>
      <c r="BD279" s="801"/>
      <c r="BE279" s="801"/>
      <c r="BF279" s="801"/>
      <c r="BG279" s="801"/>
      <c r="BH279" s="801"/>
      <c r="BI279" s="801"/>
      <c r="BJ279" s="801"/>
      <c r="BK279" s="801"/>
      <c r="BL279" s="801"/>
      <c r="BM279" s="801"/>
      <c r="BN279" s="801"/>
      <c r="BO279" s="801"/>
      <c r="BP279" s="801"/>
      <c r="BQ279" s="801"/>
      <c r="BR279" s="801"/>
      <c r="BS279" s="801"/>
      <c r="BT279" s="801"/>
      <c r="BU279" s="801"/>
      <c r="BV279" s="801"/>
      <c r="BW279" s="801"/>
      <c r="BX279" s="801"/>
      <c r="BY279" s="801"/>
      <c r="BZ279" s="801"/>
      <c r="CA279" s="801"/>
      <c r="CB279" s="801"/>
      <c r="CC279" s="801"/>
    </row>
    <row r="280" spans="1:81">
      <c r="A280" s="801"/>
      <c r="B280" s="801"/>
      <c r="C280" s="801"/>
      <c r="D280" s="801"/>
      <c r="E280" s="801"/>
      <c r="F280" s="801"/>
      <c r="G280" s="803"/>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c r="AG280" s="801"/>
      <c r="AH280" s="801"/>
      <c r="AI280" s="801"/>
      <c r="AJ280" s="801"/>
      <c r="AK280" s="801"/>
      <c r="AL280" s="801"/>
      <c r="AM280" s="801"/>
      <c r="AN280" s="801"/>
      <c r="AO280" s="801"/>
      <c r="AP280" s="801"/>
      <c r="AQ280" s="801"/>
      <c r="AR280" s="801"/>
      <c r="AS280" s="801"/>
      <c r="AT280" s="801"/>
      <c r="AU280" s="801"/>
      <c r="AV280" s="801"/>
      <c r="AW280" s="801"/>
      <c r="AX280" s="801"/>
      <c r="AY280" s="801"/>
      <c r="AZ280" s="801"/>
      <c r="BA280" s="801"/>
      <c r="BB280" s="801"/>
      <c r="BC280" s="801"/>
      <c r="BD280" s="801"/>
      <c r="BE280" s="801"/>
      <c r="BF280" s="801"/>
      <c r="BG280" s="801"/>
      <c r="BH280" s="801"/>
      <c r="BI280" s="801"/>
      <c r="BJ280" s="801"/>
      <c r="BK280" s="801"/>
      <c r="BL280" s="801"/>
      <c r="BM280" s="801"/>
      <c r="BN280" s="801"/>
      <c r="BO280" s="801"/>
      <c r="BP280" s="801"/>
      <c r="BQ280" s="801"/>
      <c r="BR280" s="801"/>
      <c r="BS280" s="801"/>
      <c r="BT280" s="801"/>
      <c r="BU280" s="801"/>
      <c r="BV280" s="801"/>
      <c r="BW280" s="801"/>
      <c r="BX280" s="801"/>
      <c r="BY280" s="801"/>
      <c r="BZ280" s="801"/>
      <c r="CA280" s="801"/>
      <c r="CB280" s="801"/>
      <c r="CC280" s="801"/>
    </row>
    <row r="281" spans="1:81">
      <c r="A281" s="801"/>
      <c r="B281" s="801"/>
      <c r="C281" s="801"/>
      <c r="D281" s="801"/>
      <c r="E281" s="801"/>
      <c r="F281" s="801"/>
      <c r="G281" s="803"/>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c r="AG281" s="801"/>
      <c r="AH281" s="801"/>
      <c r="AI281" s="801"/>
      <c r="AJ281" s="801"/>
      <c r="AK281" s="801"/>
      <c r="AL281" s="801"/>
      <c r="AM281" s="801"/>
      <c r="AN281" s="801"/>
      <c r="AO281" s="801"/>
      <c r="AP281" s="801"/>
      <c r="AQ281" s="801"/>
      <c r="AR281" s="801"/>
      <c r="AS281" s="801"/>
      <c r="AT281" s="801"/>
      <c r="AU281" s="801"/>
      <c r="AV281" s="801"/>
      <c r="AW281" s="801"/>
      <c r="AX281" s="801"/>
      <c r="AY281" s="801"/>
      <c r="AZ281" s="801"/>
      <c r="BA281" s="801"/>
      <c r="BB281" s="801"/>
      <c r="BC281" s="801"/>
      <c r="BD281" s="801"/>
      <c r="BE281" s="801"/>
      <c r="BF281" s="801"/>
      <c r="BG281" s="801"/>
      <c r="BH281" s="801"/>
      <c r="BI281" s="801"/>
      <c r="BJ281" s="801"/>
      <c r="BK281" s="801"/>
      <c r="BL281" s="801"/>
      <c r="BM281" s="801"/>
      <c r="BN281" s="801"/>
      <c r="BO281" s="801"/>
      <c r="BP281" s="801"/>
      <c r="BQ281" s="801"/>
      <c r="BR281" s="801"/>
      <c r="BS281" s="801"/>
      <c r="BT281" s="801"/>
      <c r="BU281" s="801"/>
      <c r="BV281" s="801"/>
      <c r="BW281" s="801"/>
      <c r="BX281" s="801"/>
      <c r="BY281" s="801"/>
      <c r="BZ281" s="801"/>
      <c r="CA281" s="801"/>
      <c r="CB281" s="801"/>
      <c r="CC281" s="801"/>
    </row>
    <row r="282" spans="1:81">
      <c r="A282" s="801"/>
      <c r="B282" s="801"/>
      <c r="C282" s="801"/>
      <c r="D282" s="801"/>
      <c r="E282" s="801"/>
      <c r="F282" s="801"/>
      <c r="G282" s="803"/>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c r="AG282" s="801"/>
      <c r="AH282" s="801"/>
      <c r="AI282" s="801"/>
      <c r="AJ282" s="801"/>
      <c r="AK282" s="801"/>
      <c r="AL282" s="801"/>
      <c r="AM282" s="801"/>
      <c r="AN282" s="801"/>
      <c r="AO282" s="801"/>
      <c r="AP282" s="801"/>
      <c r="AQ282" s="801"/>
      <c r="AR282" s="801"/>
      <c r="AS282" s="801"/>
      <c r="AT282" s="801"/>
      <c r="AU282" s="801"/>
      <c r="AV282" s="801"/>
      <c r="AW282" s="801"/>
      <c r="AX282" s="801"/>
      <c r="AY282" s="801"/>
      <c r="AZ282" s="801"/>
      <c r="BA282" s="801"/>
      <c r="BB282" s="801"/>
      <c r="BC282" s="801"/>
      <c r="BD282" s="801"/>
      <c r="BE282" s="801"/>
      <c r="BF282" s="801"/>
      <c r="BG282" s="801"/>
      <c r="BH282" s="801"/>
      <c r="BI282" s="801"/>
      <c r="BJ282" s="801"/>
      <c r="BK282" s="801"/>
      <c r="BL282" s="801"/>
      <c r="BM282" s="801"/>
      <c r="BN282" s="801"/>
      <c r="BO282" s="801"/>
      <c r="BP282" s="801"/>
      <c r="BQ282" s="801"/>
      <c r="BR282" s="801"/>
      <c r="BS282" s="801"/>
      <c r="BT282" s="801"/>
      <c r="BU282" s="801"/>
      <c r="BV282" s="801"/>
      <c r="BW282" s="801"/>
      <c r="BX282" s="801"/>
      <c r="BY282" s="801"/>
      <c r="BZ282" s="801"/>
      <c r="CA282" s="801"/>
      <c r="CB282" s="801"/>
      <c r="CC282" s="801"/>
    </row>
    <row r="283" spans="1:81">
      <c r="A283" s="801"/>
      <c r="B283" s="801"/>
      <c r="C283" s="801"/>
      <c r="D283" s="801"/>
      <c r="E283" s="801"/>
      <c r="F283" s="801"/>
      <c r="G283" s="803"/>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c r="AG283" s="801"/>
      <c r="AH283" s="801"/>
      <c r="AI283" s="801"/>
      <c r="AJ283" s="801"/>
      <c r="AK283" s="801"/>
      <c r="AL283" s="801"/>
      <c r="AM283" s="801"/>
      <c r="AN283" s="801"/>
      <c r="AO283" s="801"/>
      <c r="AP283" s="801"/>
      <c r="AQ283" s="801"/>
      <c r="AR283" s="801"/>
      <c r="AS283" s="801"/>
      <c r="AT283" s="801"/>
      <c r="AU283" s="801"/>
      <c r="AV283" s="801"/>
      <c r="AW283" s="801"/>
      <c r="AX283" s="801"/>
      <c r="AY283" s="801"/>
      <c r="AZ283" s="801"/>
      <c r="BA283" s="801"/>
      <c r="BB283" s="801"/>
      <c r="BC283" s="801"/>
      <c r="BD283" s="801"/>
      <c r="BE283" s="801"/>
      <c r="BF283" s="801"/>
      <c r="BG283" s="801"/>
      <c r="BH283" s="801"/>
      <c r="BI283" s="801"/>
      <c r="BJ283" s="801"/>
      <c r="BK283" s="801"/>
      <c r="BL283" s="801"/>
      <c r="BM283" s="801"/>
      <c r="BN283" s="801"/>
      <c r="BO283" s="801"/>
      <c r="BP283" s="801"/>
      <c r="BQ283" s="801"/>
      <c r="BR283" s="801"/>
      <c r="BS283" s="801"/>
      <c r="BT283" s="801"/>
      <c r="BU283" s="801"/>
      <c r="BV283" s="801"/>
      <c r="BW283" s="801"/>
      <c r="BX283" s="801"/>
      <c r="BY283" s="801"/>
      <c r="BZ283" s="801"/>
      <c r="CA283" s="801"/>
      <c r="CB283" s="801"/>
      <c r="CC283" s="801"/>
    </row>
    <row r="284" spans="1:81">
      <c r="A284" s="801"/>
      <c r="B284" s="801"/>
      <c r="C284" s="801"/>
      <c r="D284" s="801"/>
      <c r="E284" s="801"/>
      <c r="F284" s="801"/>
      <c r="G284" s="803"/>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c r="AG284" s="801"/>
      <c r="AH284" s="801"/>
      <c r="AI284" s="801"/>
      <c r="AJ284" s="801"/>
      <c r="AK284" s="801"/>
      <c r="AL284" s="801"/>
      <c r="AM284" s="801"/>
      <c r="AN284" s="801"/>
      <c r="AO284" s="801"/>
      <c r="AP284" s="801"/>
      <c r="AQ284" s="801"/>
      <c r="AR284" s="801"/>
      <c r="AS284" s="801"/>
      <c r="AT284" s="801"/>
      <c r="AU284" s="801"/>
      <c r="AV284" s="801"/>
      <c r="AW284" s="801"/>
      <c r="AX284" s="801"/>
      <c r="AY284" s="801"/>
      <c r="AZ284" s="801"/>
      <c r="BA284" s="801"/>
      <c r="BB284" s="801"/>
      <c r="BC284" s="801"/>
      <c r="BD284" s="801"/>
      <c r="BE284" s="801"/>
      <c r="BF284" s="801"/>
      <c r="BG284" s="801"/>
      <c r="BH284" s="801"/>
      <c r="BI284" s="801"/>
      <c r="BJ284" s="801"/>
      <c r="BK284" s="801"/>
      <c r="BL284" s="801"/>
      <c r="BM284" s="801"/>
      <c r="BN284" s="801"/>
      <c r="BO284" s="801"/>
      <c r="BP284" s="801"/>
      <c r="BQ284" s="801"/>
      <c r="BR284" s="801"/>
      <c r="BS284" s="801"/>
      <c r="BT284" s="801"/>
      <c r="BU284" s="801"/>
      <c r="BV284" s="801"/>
      <c r="BW284" s="801"/>
      <c r="BX284" s="801"/>
      <c r="BY284" s="801"/>
      <c r="BZ284" s="801"/>
      <c r="CA284" s="801"/>
      <c r="CB284" s="801"/>
      <c r="CC284" s="801"/>
    </row>
    <row r="285" spans="1:81">
      <c r="A285" s="801"/>
      <c r="B285" s="801"/>
      <c r="C285" s="801"/>
      <c r="D285" s="801"/>
      <c r="E285" s="801"/>
      <c r="F285" s="801"/>
      <c r="G285" s="803"/>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c r="AG285" s="801"/>
      <c r="AH285" s="801"/>
      <c r="AI285" s="801"/>
      <c r="AJ285" s="801"/>
      <c r="AK285" s="801"/>
      <c r="AL285" s="801"/>
      <c r="AM285" s="801"/>
      <c r="AN285" s="801"/>
      <c r="AO285" s="801"/>
      <c r="AP285" s="801"/>
      <c r="AQ285" s="801"/>
      <c r="AR285" s="801"/>
      <c r="AS285" s="801"/>
      <c r="AT285" s="801"/>
      <c r="AU285" s="801"/>
      <c r="AV285" s="801"/>
      <c r="AW285" s="801"/>
      <c r="AX285" s="801"/>
      <c r="AY285" s="801"/>
      <c r="AZ285" s="801"/>
      <c r="BA285" s="801"/>
      <c r="BB285" s="801"/>
      <c r="BC285" s="801"/>
      <c r="BD285" s="801"/>
      <c r="BE285" s="801"/>
      <c r="BF285" s="801"/>
      <c r="BG285" s="801"/>
      <c r="BH285" s="801"/>
      <c r="BI285" s="801"/>
      <c r="BJ285" s="801"/>
      <c r="BK285" s="801"/>
      <c r="BL285" s="801"/>
      <c r="BM285" s="801"/>
      <c r="BN285" s="801"/>
      <c r="BO285" s="801"/>
      <c r="BP285" s="801"/>
      <c r="BQ285" s="801"/>
      <c r="BR285" s="801"/>
      <c r="BS285" s="801"/>
      <c r="BT285" s="801"/>
      <c r="BU285" s="801"/>
      <c r="BV285" s="801"/>
      <c r="BW285" s="801"/>
      <c r="BX285" s="801"/>
      <c r="BY285" s="801"/>
      <c r="BZ285" s="801"/>
      <c r="CA285" s="801"/>
      <c r="CB285" s="801"/>
      <c r="CC285" s="801"/>
    </row>
    <row r="286" spans="1:81">
      <c r="A286" s="801"/>
      <c r="B286" s="801"/>
      <c r="C286" s="801"/>
      <c r="D286" s="801"/>
      <c r="E286" s="801"/>
      <c r="F286" s="801"/>
      <c r="G286" s="803"/>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row>
    <row r="287" spans="1:81">
      <c r="A287" s="801"/>
      <c r="B287" s="801"/>
      <c r="C287" s="801"/>
      <c r="D287" s="801"/>
      <c r="E287" s="801"/>
      <c r="F287" s="801"/>
      <c r="G287" s="803"/>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c r="AG287" s="801"/>
      <c r="AH287" s="801"/>
      <c r="AI287" s="801"/>
      <c r="AJ287" s="801"/>
      <c r="AK287" s="801"/>
      <c r="AL287" s="801"/>
      <c r="AM287" s="801"/>
      <c r="AN287" s="801"/>
      <c r="AO287" s="801"/>
      <c r="AP287" s="801"/>
      <c r="AQ287" s="801"/>
      <c r="AR287" s="801"/>
      <c r="AS287" s="801"/>
      <c r="AT287" s="801"/>
      <c r="AU287" s="801"/>
      <c r="AV287" s="801"/>
      <c r="AW287" s="801"/>
      <c r="AX287" s="801"/>
      <c r="AY287" s="801"/>
      <c r="AZ287" s="801"/>
      <c r="BA287" s="801"/>
      <c r="BB287" s="801"/>
      <c r="BC287" s="801"/>
      <c r="BD287" s="801"/>
      <c r="BE287" s="801"/>
      <c r="BF287" s="801"/>
      <c r="BG287" s="801"/>
      <c r="BH287" s="801"/>
      <c r="BI287" s="801"/>
      <c r="BJ287" s="801"/>
      <c r="BK287" s="801"/>
      <c r="BL287" s="801"/>
      <c r="BM287" s="801"/>
      <c r="BN287" s="801"/>
      <c r="BO287" s="801"/>
      <c r="BP287" s="801"/>
      <c r="BQ287" s="801"/>
      <c r="BR287" s="801"/>
      <c r="BS287" s="801"/>
      <c r="BT287" s="801"/>
      <c r="BU287" s="801"/>
      <c r="BV287" s="801"/>
      <c r="BW287" s="801"/>
      <c r="BX287" s="801"/>
      <c r="BY287" s="801"/>
      <c r="BZ287" s="801"/>
      <c r="CA287" s="801"/>
      <c r="CB287" s="801"/>
      <c r="CC287" s="801"/>
    </row>
    <row r="288" spans="1:81">
      <c r="A288" s="801"/>
      <c r="B288" s="801"/>
      <c r="C288" s="801"/>
      <c r="D288" s="801"/>
      <c r="E288" s="801"/>
      <c r="F288" s="801"/>
      <c r="G288" s="803"/>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c r="AG288" s="801"/>
      <c r="AH288" s="801"/>
      <c r="AI288" s="801"/>
      <c r="AJ288" s="801"/>
      <c r="AK288" s="801"/>
      <c r="AL288" s="801"/>
      <c r="AM288" s="801"/>
      <c r="AN288" s="801"/>
      <c r="AO288" s="801"/>
      <c r="AP288" s="801"/>
      <c r="AQ288" s="801"/>
      <c r="AR288" s="801"/>
      <c r="AS288" s="801"/>
      <c r="AT288" s="801"/>
      <c r="AU288" s="801"/>
      <c r="AV288" s="801"/>
      <c r="AW288" s="801"/>
      <c r="AX288" s="801"/>
      <c r="AY288" s="801"/>
      <c r="AZ288" s="801"/>
      <c r="BA288" s="801"/>
      <c r="BB288" s="801"/>
      <c r="BC288" s="801"/>
      <c r="BD288" s="801"/>
      <c r="BE288" s="801"/>
      <c r="BF288" s="801"/>
      <c r="BG288" s="801"/>
      <c r="BH288" s="801"/>
      <c r="BI288" s="801"/>
      <c r="BJ288" s="801"/>
      <c r="BK288" s="801"/>
      <c r="BL288" s="801"/>
      <c r="BM288" s="801"/>
      <c r="BN288" s="801"/>
      <c r="BO288" s="801"/>
      <c r="BP288" s="801"/>
      <c r="BQ288" s="801"/>
      <c r="BR288" s="801"/>
      <c r="BS288" s="801"/>
      <c r="BT288" s="801"/>
      <c r="BU288" s="801"/>
      <c r="BV288" s="801"/>
      <c r="BW288" s="801"/>
      <c r="BX288" s="801"/>
      <c r="BY288" s="801"/>
      <c r="BZ288" s="801"/>
      <c r="CA288" s="801"/>
      <c r="CB288" s="801"/>
      <c r="CC288" s="801"/>
    </row>
    <row r="289" spans="1:81">
      <c r="A289" s="801"/>
      <c r="B289" s="801"/>
      <c r="C289" s="801"/>
      <c r="D289" s="801"/>
      <c r="E289" s="801"/>
      <c r="F289" s="801"/>
      <c r="G289" s="803"/>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c r="AG289" s="801"/>
      <c r="AH289" s="801"/>
      <c r="AI289" s="801"/>
      <c r="AJ289" s="801"/>
      <c r="AK289" s="801"/>
      <c r="AL289" s="801"/>
      <c r="AM289" s="801"/>
      <c r="AN289" s="801"/>
      <c r="AO289" s="801"/>
      <c r="AP289" s="801"/>
      <c r="AQ289" s="801"/>
      <c r="AR289" s="801"/>
      <c r="AS289" s="801"/>
      <c r="AT289" s="801"/>
      <c r="AU289" s="801"/>
      <c r="AV289" s="801"/>
      <c r="AW289" s="801"/>
      <c r="AX289" s="801"/>
      <c r="AY289" s="801"/>
      <c r="AZ289" s="801"/>
      <c r="BA289" s="801"/>
      <c r="BB289" s="801"/>
      <c r="BC289" s="801"/>
      <c r="BD289" s="801"/>
      <c r="BE289" s="801"/>
      <c r="BF289" s="801"/>
      <c r="BG289" s="801"/>
      <c r="BH289" s="801"/>
      <c r="BI289" s="801"/>
      <c r="BJ289" s="801"/>
      <c r="BK289" s="801"/>
      <c r="BL289" s="801"/>
      <c r="BM289" s="801"/>
      <c r="BN289" s="801"/>
      <c r="BO289" s="801"/>
      <c r="BP289" s="801"/>
      <c r="BQ289" s="801"/>
      <c r="BR289" s="801"/>
      <c r="BS289" s="801"/>
      <c r="BT289" s="801"/>
      <c r="BU289" s="801"/>
      <c r="BV289" s="801"/>
      <c r="BW289" s="801"/>
      <c r="BX289" s="801"/>
      <c r="BY289" s="801"/>
      <c r="BZ289" s="801"/>
      <c r="CA289" s="801"/>
      <c r="CB289" s="801"/>
      <c r="CC289" s="801"/>
    </row>
    <row r="290" spans="1:81">
      <c r="A290" s="801"/>
      <c r="B290" s="801"/>
      <c r="C290" s="801"/>
      <c r="D290" s="801"/>
      <c r="E290" s="801"/>
      <c r="F290" s="801"/>
      <c r="G290" s="803"/>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row>
    <row r="291" spans="1:81">
      <c r="A291" s="801"/>
      <c r="B291" s="801"/>
      <c r="C291" s="801"/>
      <c r="D291" s="801"/>
      <c r="E291" s="801"/>
      <c r="F291" s="801"/>
      <c r="G291" s="803"/>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c r="AG291" s="801"/>
      <c r="AH291" s="801"/>
      <c r="AI291" s="801"/>
      <c r="AJ291" s="801"/>
      <c r="AK291" s="801"/>
      <c r="AL291" s="801"/>
      <c r="AM291" s="801"/>
      <c r="AN291" s="801"/>
      <c r="AO291" s="801"/>
      <c r="AP291" s="801"/>
      <c r="AQ291" s="801"/>
      <c r="AR291" s="801"/>
      <c r="AS291" s="801"/>
      <c r="AT291" s="801"/>
      <c r="AU291" s="801"/>
      <c r="AV291" s="801"/>
      <c r="AW291" s="801"/>
      <c r="AX291" s="801"/>
      <c r="AY291" s="801"/>
      <c r="AZ291" s="801"/>
      <c r="BA291" s="801"/>
      <c r="BB291" s="801"/>
      <c r="BC291" s="801"/>
      <c r="BD291" s="801"/>
      <c r="BE291" s="801"/>
      <c r="BF291" s="801"/>
      <c r="BG291" s="801"/>
      <c r="BH291" s="801"/>
      <c r="BI291" s="801"/>
      <c r="BJ291" s="801"/>
      <c r="BK291" s="801"/>
      <c r="BL291" s="801"/>
      <c r="BM291" s="801"/>
      <c r="BN291" s="801"/>
      <c r="BO291" s="801"/>
      <c r="BP291" s="801"/>
      <c r="BQ291" s="801"/>
      <c r="BR291" s="801"/>
      <c r="BS291" s="801"/>
      <c r="BT291" s="801"/>
      <c r="BU291" s="801"/>
      <c r="BV291" s="801"/>
      <c r="BW291" s="801"/>
      <c r="BX291" s="801"/>
      <c r="BY291" s="801"/>
      <c r="BZ291" s="801"/>
      <c r="CA291" s="801"/>
      <c r="CB291" s="801"/>
      <c r="CC291" s="801"/>
    </row>
    <row r="292" spans="1:81">
      <c r="A292" s="801"/>
      <c r="B292" s="801"/>
      <c r="C292" s="801"/>
      <c r="D292" s="801"/>
      <c r="E292" s="801"/>
      <c r="F292" s="801"/>
      <c r="G292" s="803"/>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c r="AG292" s="801"/>
      <c r="AH292" s="801"/>
      <c r="AI292" s="801"/>
      <c r="AJ292" s="801"/>
      <c r="AK292" s="801"/>
      <c r="AL292" s="801"/>
      <c r="AM292" s="801"/>
      <c r="AN292" s="801"/>
      <c r="AO292" s="801"/>
      <c r="AP292" s="801"/>
      <c r="AQ292" s="801"/>
      <c r="AR292" s="801"/>
      <c r="AS292" s="801"/>
      <c r="AT292" s="801"/>
      <c r="AU292" s="801"/>
      <c r="AV292" s="801"/>
      <c r="AW292" s="801"/>
      <c r="AX292" s="801"/>
      <c r="AY292" s="801"/>
      <c r="AZ292" s="801"/>
      <c r="BA292" s="801"/>
      <c r="BB292" s="801"/>
      <c r="BC292" s="801"/>
      <c r="BD292" s="801"/>
      <c r="BE292" s="801"/>
      <c r="BF292" s="801"/>
      <c r="BG292" s="801"/>
      <c r="BH292" s="801"/>
      <c r="BI292" s="801"/>
      <c r="BJ292" s="801"/>
      <c r="BK292" s="801"/>
      <c r="BL292" s="801"/>
      <c r="BM292" s="801"/>
      <c r="BN292" s="801"/>
      <c r="BO292" s="801"/>
      <c r="BP292" s="801"/>
      <c r="BQ292" s="801"/>
      <c r="BR292" s="801"/>
      <c r="BS292" s="801"/>
      <c r="BT292" s="801"/>
      <c r="BU292" s="801"/>
      <c r="BV292" s="801"/>
      <c r="BW292" s="801"/>
      <c r="BX292" s="801"/>
      <c r="BY292" s="801"/>
      <c r="BZ292" s="801"/>
      <c r="CA292" s="801"/>
      <c r="CB292" s="801"/>
      <c r="CC292" s="801"/>
    </row>
    <row r="293" spans="1:81">
      <c r="A293" s="801"/>
      <c r="B293" s="801"/>
      <c r="C293" s="801"/>
      <c r="D293" s="801"/>
      <c r="E293" s="801"/>
      <c r="F293" s="801"/>
      <c r="G293" s="803"/>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c r="AG293" s="801"/>
      <c r="AH293" s="801"/>
      <c r="AI293" s="801"/>
      <c r="AJ293" s="801"/>
      <c r="AK293" s="801"/>
      <c r="AL293" s="801"/>
      <c r="AM293" s="801"/>
      <c r="AN293" s="801"/>
      <c r="AO293" s="801"/>
      <c r="AP293" s="801"/>
      <c r="AQ293" s="801"/>
      <c r="AR293" s="801"/>
      <c r="AS293" s="801"/>
      <c r="AT293" s="801"/>
      <c r="AU293" s="801"/>
      <c r="AV293" s="801"/>
      <c r="AW293" s="801"/>
      <c r="AX293" s="801"/>
      <c r="AY293" s="801"/>
      <c r="AZ293" s="801"/>
      <c r="BA293" s="801"/>
      <c r="BB293" s="801"/>
      <c r="BC293" s="801"/>
      <c r="BD293" s="801"/>
      <c r="BE293" s="801"/>
      <c r="BF293" s="801"/>
      <c r="BG293" s="801"/>
      <c r="BH293" s="801"/>
      <c r="BI293" s="801"/>
      <c r="BJ293" s="801"/>
      <c r="BK293" s="801"/>
      <c r="BL293" s="801"/>
      <c r="BM293" s="801"/>
      <c r="BN293" s="801"/>
      <c r="BO293" s="801"/>
      <c r="BP293" s="801"/>
      <c r="BQ293" s="801"/>
      <c r="BR293" s="801"/>
      <c r="BS293" s="801"/>
      <c r="BT293" s="801"/>
      <c r="BU293" s="801"/>
      <c r="BV293" s="801"/>
      <c r="BW293" s="801"/>
      <c r="BX293" s="801"/>
      <c r="BY293" s="801"/>
      <c r="BZ293" s="801"/>
      <c r="CA293" s="801"/>
      <c r="CB293" s="801"/>
      <c r="CC293" s="801"/>
    </row>
    <row r="294" spans="1:81">
      <c r="A294" s="801"/>
      <c r="B294" s="801"/>
      <c r="C294" s="801"/>
      <c r="D294" s="801"/>
      <c r="E294" s="801"/>
      <c r="F294" s="801"/>
      <c r="G294" s="803"/>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row>
    <row r="295" spans="1:81">
      <c r="A295" s="801"/>
      <c r="B295" s="801"/>
      <c r="C295" s="801"/>
      <c r="D295" s="801"/>
      <c r="E295" s="801"/>
      <c r="F295" s="801"/>
      <c r="G295" s="803"/>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c r="AG295" s="801"/>
      <c r="AH295" s="801"/>
      <c r="AI295" s="801"/>
      <c r="AJ295" s="801"/>
      <c r="AK295" s="801"/>
      <c r="AL295" s="801"/>
      <c r="AM295" s="801"/>
      <c r="AN295" s="801"/>
      <c r="AO295" s="801"/>
      <c r="AP295" s="801"/>
      <c r="AQ295" s="801"/>
      <c r="AR295" s="801"/>
      <c r="AS295" s="801"/>
      <c r="AT295" s="801"/>
      <c r="AU295" s="801"/>
      <c r="AV295" s="801"/>
      <c r="AW295" s="801"/>
      <c r="AX295" s="801"/>
      <c r="AY295" s="801"/>
      <c r="AZ295" s="801"/>
      <c r="BA295" s="801"/>
      <c r="BB295" s="801"/>
      <c r="BC295" s="801"/>
      <c r="BD295" s="801"/>
      <c r="BE295" s="801"/>
      <c r="BF295" s="801"/>
      <c r="BG295" s="801"/>
      <c r="BH295" s="801"/>
      <c r="BI295" s="801"/>
      <c r="BJ295" s="801"/>
      <c r="BK295" s="801"/>
      <c r="BL295" s="801"/>
      <c r="BM295" s="801"/>
      <c r="BN295" s="801"/>
      <c r="BO295" s="801"/>
      <c r="BP295" s="801"/>
      <c r="BQ295" s="801"/>
      <c r="BR295" s="801"/>
      <c r="BS295" s="801"/>
      <c r="BT295" s="801"/>
      <c r="BU295" s="801"/>
      <c r="BV295" s="801"/>
      <c r="BW295" s="801"/>
      <c r="BX295" s="801"/>
      <c r="BY295" s="801"/>
      <c r="BZ295" s="801"/>
      <c r="CA295" s="801"/>
      <c r="CB295" s="801"/>
      <c r="CC295" s="801"/>
    </row>
    <row r="296" spans="1:81">
      <c r="A296" s="801"/>
      <c r="B296" s="801"/>
      <c r="C296" s="801"/>
      <c r="D296" s="801"/>
      <c r="E296" s="801"/>
      <c r="F296" s="801"/>
      <c r="G296" s="803"/>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1"/>
      <c r="AO296" s="801"/>
      <c r="AP296" s="801"/>
      <c r="AQ296" s="801"/>
      <c r="AR296" s="801"/>
      <c r="AS296" s="801"/>
      <c r="AT296" s="801"/>
      <c r="AU296" s="801"/>
      <c r="AV296" s="801"/>
      <c r="AW296" s="801"/>
      <c r="AX296" s="801"/>
      <c r="AY296" s="801"/>
      <c r="AZ296" s="801"/>
      <c r="BA296" s="801"/>
      <c r="BB296" s="801"/>
      <c r="BC296" s="801"/>
      <c r="BD296" s="801"/>
      <c r="BE296" s="801"/>
      <c r="BF296" s="801"/>
      <c r="BG296" s="801"/>
      <c r="BH296" s="801"/>
      <c r="BI296" s="801"/>
      <c r="BJ296" s="801"/>
      <c r="BK296" s="801"/>
      <c r="BL296" s="801"/>
      <c r="BM296" s="801"/>
      <c r="BN296" s="801"/>
      <c r="BO296" s="801"/>
      <c r="BP296" s="801"/>
      <c r="BQ296" s="801"/>
      <c r="BR296" s="801"/>
      <c r="BS296" s="801"/>
      <c r="BT296" s="801"/>
      <c r="BU296" s="801"/>
      <c r="BV296" s="801"/>
      <c r="BW296" s="801"/>
      <c r="BX296" s="801"/>
      <c r="BY296" s="801"/>
      <c r="BZ296" s="801"/>
      <c r="CA296" s="801"/>
      <c r="CB296" s="801"/>
      <c r="CC296" s="801"/>
    </row>
    <row r="297" spans="1:81">
      <c r="A297" s="801"/>
      <c r="B297" s="801"/>
      <c r="C297" s="801"/>
      <c r="D297" s="801"/>
      <c r="E297" s="801"/>
      <c r="F297" s="801"/>
      <c r="G297" s="803"/>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c r="AO297" s="801"/>
      <c r="AP297" s="801"/>
      <c r="AQ297" s="801"/>
      <c r="AR297" s="801"/>
      <c r="AS297" s="801"/>
      <c r="AT297" s="801"/>
      <c r="AU297" s="801"/>
      <c r="AV297" s="801"/>
      <c r="AW297" s="801"/>
      <c r="AX297" s="801"/>
      <c r="AY297" s="801"/>
      <c r="AZ297" s="801"/>
      <c r="BA297" s="801"/>
      <c r="BB297" s="801"/>
      <c r="BC297" s="801"/>
      <c r="BD297" s="801"/>
      <c r="BE297" s="801"/>
      <c r="BF297" s="801"/>
      <c r="BG297" s="801"/>
      <c r="BH297" s="801"/>
      <c r="BI297" s="801"/>
      <c r="BJ297" s="801"/>
      <c r="BK297" s="801"/>
      <c r="BL297" s="801"/>
      <c r="BM297" s="801"/>
      <c r="BN297" s="801"/>
      <c r="BO297" s="801"/>
      <c r="BP297" s="801"/>
      <c r="BQ297" s="801"/>
      <c r="BR297" s="801"/>
      <c r="BS297" s="801"/>
      <c r="BT297" s="801"/>
      <c r="BU297" s="801"/>
      <c r="BV297" s="801"/>
      <c r="BW297" s="801"/>
      <c r="BX297" s="801"/>
      <c r="BY297" s="801"/>
      <c r="BZ297" s="801"/>
      <c r="CA297" s="801"/>
      <c r="CB297" s="801"/>
      <c r="CC297" s="801"/>
    </row>
    <row r="298" spans="1:81">
      <c r="A298" s="801"/>
      <c r="B298" s="801"/>
      <c r="C298" s="801"/>
      <c r="D298" s="801"/>
      <c r="E298" s="801"/>
      <c r="F298" s="801"/>
      <c r="G298" s="803"/>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c r="AG298" s="801"/>
      <c r="AH298" s="801"/>
      <c r="AI298" s="801"/>
      <c r="AJ298" s="801"/>
      <c r="AK298" s="801"/>
      <c r="AL298" s="801"/>
      <c r="AM298" s="801"/>
      <c r="AN298" s="801"/>
      <c r="AO298" s="801"/>
      <c r="AP298" s="801"/>
      <c r="AQ298" s="801"/>
      <c r="AR298" s="801"/>
      <c r="AS298" s="801"/>
      <c r="AT298" s="801"/>
      <c r="AU298" s="801"/>
      <c r="AV298" s="801"/>
      <c r="AW298" s="801"/>
      <c r="AX298" s="801"/>
      <c r="AY298" s="801"/>
      <c r="AZ298" s="801"/>
      <c r="BA298" s="801"/>
      <c r="BB298" s="801"/>
      <c r="BC298" s="801"/>
      <c r="BD298" s="801"/>
      <c r="BE298" s="801"/>
      <c r="BF298" s="801"/>
      <c r="BG298" s="801"/>
      <c r="BH298" s="801"/>
      <c r="BI298" s="801"/>
      <c r="BJ298" s="801"/>
      <c r="BK298" s="801"/>
      <c r="BL298" s="801"/>
      <c r="BM298" s="801"/>
      <c r="BN298" s="801"/>
      <c r="BO298" s="801"/>
      <c r="BP298" s="801"/>
      <c r="BQ298" s="801"/>
      <c r="BR298" s="801"/>
      <c r="BS298" s="801"/>
      <c r="BT298" s="801"/>
      <c r="BU298" s="801"/>
      <c r="BV298" s="801"/>
      <c r="BW298" s="801"/>
      <c r="BX298" s="801"/>
      <c r="BY298" s="801"/>
      <c r="BZ298" s="801"/>
      <c r="CA298" s="801"/>
      <c r="CB298" s="801"/>
      <c r="CC298" s="801"/>
    </row>
    <row r="299" spans="1:81">
      <c r="A299" s="801"/>
      <c r="B299" s="801"/>
      <c r="C299" s="801"/>
      <c r="D299" s="801"/>
      <c r="E299" s="801"/>
      <c r="F299" s="801"/>
      <c r="G299" s="803"/>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1"/>
      <c r="AL299" s="801"/>
      <c r="AM299" s="801"/>
      <c r="AN299" s="801"/>
      <c r="AO299" s="801"/>
      <c r="AP299" s="801"/>
      <c r="AQ299" s="801"/>
      <c r="AR299" s="801"/>
      <c r="AS299" s="801"/>
      <c r="AT299" s="801"/>
      <c r="AU299" s="801"/>
      <c r="AV299" s="801"/>
      <c r="AW299" s="801"/>
      <c r="AX299" s="801"/>
      <c r="AY299" s="801"/>
      <c r="AZ299" s="801"/>
      <c r="BA299" s="801"/>
      <c r="BB299" s="801"/>
      <c r="BC299" s="801"/>
      <c r="BD299" s="801"/>
      <c r="BE299" s="801"/>
      <c r="BF299" s="801"/>
      <c r="BG299" s="801"/>
      <c r="BH299" s="801"/>
      <c r="BI299" s="801"/>
      <c r="BJ299" s="801"/>
      <c r="BK299" s="801"/>
      <c r="BL299" s="801"/>
      <c r="BM299" s="801"/>
      <c r="BN299" s="801"/>
      <c r="BO299" s="801"/>
      <c r="BP299" s="801"/>
      <c r="BQ299" s="801"/>
      <c r="BR299" s="801"/>
      <c r="BS299" s="801"/>
      <c r="BT299" s="801"/>
      <c r="BU299" s="801"/>
      <c r="BV299" s="801"/>
      <c r="BW299" s="801"/>
      <c r="BX299" s="801"/>
      <c r="BY299" s="801"/>
      <c r="BZ299" s="801"/>
      <c r="CA299" s="801"/>
      <c r="CB299" s="801"/>
      <c r="CC299" s="801"/>
    </row>
    <row r="300" spans="1:81">
      <c r="A300" s="801"/>
      <c r="B300" s="801"/>
      <c r="C300" s="801"/>
      <c r="D300" s="801"/>
      <c r="E300" s="801"/>
      <c r="F300" s="801"/>
      <c r="G300" s="803"/>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c r="AG300" s="801"/>
      <c r="AH300" s="801"/>
      <c r="AI300" s="801"/>
      <c r="AJ300" s="801"/>
      <c r="AK300" s="801"/>
      <c r="AL300" s="801"/>
      <c r="AM300" s="801"/>
      <c r="AN300" s="801"/>
      <c r="AO300" s="801"/>
      <c r="AP300" s="801"/>
      <c r="AQ300" s="801"/>
      <c r="AR300" s="801"/>
      <c r="AS300" s="801"/>
      <c r="AT300" s="801"/>
      <c r="AU300" s="801"/>
      <c r="AV300" s="801"/>
      <c r="AW300" s="801"/>
      <c r="AX300" s="801"/>
      <c r="AY300" s="801"/>
      <c r="AZ300" s="801"/>
      <c r="BA300" s="801"/>
      <c r="BB300" s="801"/>
      <c r="BC300" s="801"/>
      <c r="BD300" s="801"/>
      <c r="BE300" s="801"/>
      <c r="BF300" s="801"/>
      <c r="BG300" s="801"/>
      <c r="BH300" s="801"/>
      <c r="BI300" s="801"/>
      <c r="BJ300" s="801"/>
      <c r="BK300" s="801"/>
      <c r="BL300" s="801"/>
      <c r="BM300" s="801"/>
      <c r="BN300" s="801"/>
      <c r="BO300" s="801"/>
      <c r="BP300" s="801"/>
      <c r="BQ300" s="801"/>
      <c r="BR300" s="801"/>
      <c r="BS300" s="801"/>
      <c r="BT300" s="801"/>
      <c r="BU300" s="801"/>
      <c r="BV300" s="801"/>
      <c r="BW300" s="801"/>
      <c r="BX300" s="801"/>
      <c r="BY300" s="801"/>
      <c r="BZ300" s="801"/>
      <c r="CA300" s="801"/>
      <c r="CB300" s="801"/>
      <c r="CC300" s="801"/>
    </row>
    <row r="301" spans="1:81">
      <c r="A301" s="801"/>
      <c r="B301" s="801"/>
      <c r="C301" s="801"/>
      <c r="D301" s="801"/>
      <c r="E301" s="801"/>
      <c r="F301" s="801"/>
      <c r="G301" s="803"/>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c r="AG301" s="801"/>
      <c r="AH301" s="801"/>
      <c r="AI301" s="801"/>
      <c r="AJ301" s="801"/>
      <c r="AK301" s="801"/>
      <c r="AL301" s="801"/>
      <c r="AM301" s="801"/>
      <c r="AN301" s="801"/>
      <c r="AO301" s="801"/>
      <c r="AP301" s="801"/>
      <c r="AQ301" s="801"/>
      <c r="AR301" s="801"/>
      <c r="AS301" s="801"/>
      <c r="AT301" s="801"/>
      <c r="AU301" s="801"/>
      <c r="AV301" s="801"/>
      <c r="AW301" s="801"/>
      <c r="AX301" s="801"/>
      <c r="AY301" s="801"/>
      <c r="AZ301" s="801"/>
      <c r="BA301" s="801"/>
      <c r="BB301" s="801"/>
      <c r="BC301" s="801"/>
      <c r="BD301" s="801"/>
      <c r="BE301" s="801"/>
      <c r="BF301" s="801"/>
      <c r="BG301" s="801"/>
      <c r="BH301" s="801"/>
      <c r="BI301" s="801"/>
      <c r="BJ301" s="801"/>
      <c r="BK301" s="801"/>
      <c r="BL301" s="801"/>
      <c r="BM301" s="801"/>
      <c r="BN301" s="801"/>
      <c r="BO301" s="801"/>
      <c r="BP301" s="801"/>
      <c r="BQ301" s="801"/>
      <c r="BR301" s="801"/>
      <c r="BS301" s="801"/>
      <c r="BT301" s="801"/>
      <c r="BU301" s="801"/>
      <c r="BV301" s="801"/>
      <c r="BW301" s="801"/>
      <c r="BX301" s="801"/>
      <c r="BY301" s="801"/>
      <c r="BZ301" s="801"/>
      <c r="CA301" s="801"/>
      <c r="CB301" s="801"/>
      <c r="CC301" s="801"/>
    </row>
    <row r="302" spans="1:81">
      <c r="A302" s="801"/>
      <c r="B302" s="801"/>
      <c r="C302" s="801"/>
      <c r="D302" s="801"/>
      <c r="E302" s="801"/>
      <c r="F302" s="801"/>
      <c r="G302" s="803"/>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c r="AG302" s="801"/>
      <c r="AH302" s="801"/>
      <c r="AI302" s="801"/>
      <c r="AJ302" s="801"/>
      <c r="AK302" s="801"/>
      <c r="AL302" s="801"/>
      <c r="AM302" s="801"/>
      <c r="AN302" s="801"/>
      <c r="AO302" s="801"/>
      <c r="AP302" s="801"/>
      <c r="AQ302" s="801"/>
      <c r="AR302" s="801"/>
      <c r="AS302" s="801"/>
      <c r="AT302" s="801"/>
      <c r="AU302" s="801"/>
      <c r="AV302" s="801"/>
      <c r="AW302" s="801"/>
      <c r="AX302" s="801"/>
      <c r="AY302" s="801"/>
      <c r="AZ302" s="801"/>
      <c r="BA302" s="801"/>
      <c r="BB302" s="801"/>
      <c r="BC302" s="801"/>
      <c r="BD302" s="801"/>
      <c r="BE302" s="801"/>
      <c r="BF302" s="801"/>
      <c r="BG302" s="801"/>
      <c r="BH302" s="801"/>
      <c r="BI302" s="801"/>
      <c r="BJ302" s="801"/>
      <c r="BK302" s="801"/>
      <c r="BL302" s="801"/>
      <c r="BM302" s="801"/>
      <c r="BN302" s="801"/>
      <c r="BO302" s="801"/>
      <c r="BP302" s="801"/>
      <c r="BQ302" s="801"/>
      <c r="BR302" s="801"/>
      <c r="BS302" s="801"/>
      <c r="BT302" s="801"/>
      <c r="BU302" s="801"/>
      <c r="BV302" s="801"/>
      <c r="BW302" s="801"/>
      <c r="BX302" s="801"/>
      <c r="BY302" s="801"/>
      <c r="BZ302" s="801"/>
      <c r="CA302" s="801"/>
      <c r="CB302" s="801"/>
      <c r="CC302" s="801"/>
    </row>
    <row r="303" spans="1:81">
      <c r="A303" s="801"/>
      <c r="B303" s="801"/>
      <c r="C303" s="801"/>
      <c r="D303" s="801"/>
      <c r="E303" s="801"/>
      <c r="F303" s="801"/>
      <c r="G303" s="803"/>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c r="AG303" s="801"/>
      <c r="AH303" s="801"/>
      <c r="AI303" s="801"/>
      <c r="AJ303" s="801"/>
      <c r="AK303" s="801"/>
      <c r="AL303" s="801"/>
      <c r="AM303" s="801"/>
      <c r="AN303" s="801"/>
      <c r="AO303" s="801"/>
      <c r="AP303" s="801"/>
      <c r="AQ303" s="801"/>
      <c r="AR303" s="801"/>
      <c r="AS303" s="801"/>
      <c r="AT303" s="801"/>
      <c r="AU303" s="801"/>
      <c r="AV303" s="801"/>
      <c r="AW303" s="801"/>
      <c r="AX303" s="801"/>
      <c r="AY303" s="801"/>
      <c r="AZ303" s="801"/>
      <c r="BA303" s="801"/>
      <c r="BB303" s="801"/>
      <c r="BC303" s="801"/>
      <c r="BD303" s="801"/>
      <c r="BE303" s="801"/>
      <c r="BF303" s="801"/>
      <c r="BG303" s="801"/>
      <c r="BH303" s="801"/>
      <c r="BI303" s="801"/>
      <c r="BJ303" s="801"/>
      <c r="BK303" s="801"/>
      <c r="BL303" s="801"/>
      <c r="BM303" s="801"/>
      <c r="BN303" s="801"/>
      <c r="BO303" s="801"/>
      <c r="BP303" s="801"/>
      <c r="BQ303" s="801"/>
      <c r="BR303" s="801"/>
      <c r="BS303" s="801"/>
      <c r="BT303" s="801"/>
      <c r="BU303" s="801"/>
      <c r="BV303" s="801"/>
      <c r="BW303" s="801"/>
      <c r="BX303" s="801"/>
      <c r="BY303" s="801"/>
      <c r="BZ303" s="801"/>
      <c r="CA303" s="801"/>
      <c r="CB303" s="801"/>
      <c r="CC303" s="801"/>
    </row>
    <row r="304" spans="1:81">
      <c r="A304" s="801"/>
      <c r="B304" s="801"/>
      <c r="C304" s="801"/>
      <c r="D304" s="801"/>
      <c r="E304" s="801"/>
      <c r="F304" s="801"/>
      <c r="G304" s="803"/>
      <c r="H304" s="801"/>
      <c r="I304" s="801"/>
      <c r="J304" s="801"/>
      <c r="K304" s="801"/>
      <c r="L304" s="801"/>
      <c r="M304" s="801"/>
      <c r="N304" s="801"/>
      <c r="O304" s="801"/>
      <c r="P304" s="801"/>
      <c r="Q304" s="801"/>
      <c r="R304" s="801"/>
      <c r="S304" s="801"/>
      <c r="T304" s="801"/>
      <c r="U304" s="801"/>
      <c r="V304" s="801"/>
      <c r="W304" s="801"/>
      <c r="X304" s="801"/>
      <c r="Y304" s="801"/>
      <c r="Z304" s="801"/>
      <c r="AA304" s="801"/>
      <c r="AB304" s="801"/>
      <c r="AC304" s="801"/>
      <c r="AD304" s="801"/>
      <c r="AE304" s="801"/>
      <c r="AF304" s="801"/>
      <c r="AG304" s="801"/>
      <c r="AH304" s="801"/>
      <c r="AI304" s="801"/>
      <c r="AJ304" s="801"/>
      <c r="AK304" s="801"/>
      <c r="AL304" s="801"/>
      <c r="AM304" s="801"/>
      <c r="AN304" s="801"/>
      <c r="AO304" s="801"/>
      <c r="AP304" s="801"/>
      <c r="AQ304" s="801"/>
      <c r="AR304" s="801"/>
      <c r="AS304" s="801"/>
      <c r="AT304" s="801"/>
      <c r="AU304" s="801"/>
      <c r="AV304" s="801"/>
      <c r="AW304" s="801"/>
      <c r="AX304" s="801"/>
      <c r="AY304" s="801"/>
      <c r="AZ304" s="801"/>
      <c r="BA304" s="801"/>
      <c r="BB304" s="801"/>
      <c r="BC304" s="801"/>
      <c r="BD304" s="801"/>
      <c r="BE304" s="801"/>
      <c r="BF304" s="801"/>
      <c r="BG304" s="801"/>
      <c r="BH304" s="801"/>
      <c r="BI304" s="801"/>
      <c r="BJ304" s="801"/>
      <c r="BK304" s="801"/>
      <c r="BL304" s="801"/>
      <c r="BM304" s="801"/>
      <c r="BN304" s="801"/>
      <c r="BO304" s="801"/>
      <c r="BP304" s="801"/>
      <c r="BQ304" s="801"/>
      <c r="BR304" s="801"/>
      <c r="BS304" s="801"/>
      <c r="BT304" s="801"/>
      <c r="BU304" s="801"/>
      <c r="BV304" s="801"/>
      <c r="BW304" s="801"/>
      <c r="BX304" s="801"/>
      <c r="BY304" s="801"/>
      <c r="BZ304" s="801"/>
      <c r="CA304" s="801"/>
      <c r="CB304" s="801"/>
      <c r="CC304" s="801"/>
    </row>
    <row r="305" spans="1:81">
      <c r="A305" s="801"/>
      <c r="B305" s="801"/>
      <c r="C305" s="801"/>
      <c r="D305" s="801"/>
      <c r="E305" s="801"/>
      <c r="F305" s="801"/>
      <c r="G305" s="803"/>
      <c r="H305" s="801"/>
      <c r="I305" s="801"/>
      <c r="J305" s="801"/>
      <c r="K305" s="801"/>
      <c r="L305" s="801"/>
      <c r="M305" s="801"/>
      <c r="N305" s="801"/>
      <c r="O305" s="801"/>
      <c r="P305" s="801"/>
      <c r="Q305" s="801"/>
      <c r="R305" s="801"/>
      <c r="S305" s="801"/>
      <c r="T305" s="801"/>
      <c r="U305" s="801"/>
      <c r="V305" s="801"/>
      <c r="W305" s="801"/>
      <c r="X305" s="801"/>
      <c r="Y305" s="801"/>
      <c r="Z305" s="801"/>
      <c r="AA305" s="801"/>
      <c r="AB305" s="801"/>
      <c r="AC305" s="801"/>
      <c r="AD305" s="801"/>
      <c r="AE305" s="801"/>
      <c r="AF305" s="801"/>
      <c r="AG305" s="801"/>
      <c r="AH305" s="801"/>
      <c r="AI305" s="801"/>
      <c r="AJ305" s="801"/>
      <c r="AK305" s="801"/>
      <c r="AL305" s="801"/>
      <c r="AM305" s="801"/>
      <c r="AN305" s="801"/>
      <c r="AO305" s="801"/>
      <c r="AP305" s="801"/>
      <c r="AQ305" s="801"/>
      <c r="AR305" s="801"/>
      <c r="AS305" s="801"/>
      <c r="AT305" s="801"/>
      <c r="AU305" s="801"/>
      <c r="AV305" s="801"/>
      <c r="AW305" s="801"/>
      <c r="AX305" s="801"/>
      <c r="AY305" s="801"/>
      <c r="AZ305" s="801"/>
      <c r="BA305" s="801"/>
      <c r="BB305" s="801"/>
      <c r="BC305" s="801"/>
      <c r="BD305" s="801"/>
      <c r="BE305" s="801"/>
      <c r="BF305" s="801"/>
      <c r="BG305" s="801"/>
      <c r="BH305" s="801"/>
      <c r="BI305" s="801"/>
      <c r="BJ305" s="801"/>
      <c r="BK305" s="801"/>
      <c r="BL305" s="801"/>
      <c r="BM305" s="801"/>
      <c r="BN305" s="801"/>
      <c r="BO305" s="801"/>
      <c r="BP305" s="801"/>
      <c r="BQ305" s="801"/>
      <c r="BR305" s="801"/>
      <c r="BS305" s="801"/>
      <c r="BT305" s="801"/>
      <c r="BU305" s="801"/>
      <c r="BV305" s="801"/>
      <c r="BW305" s="801"/>
      <c r="BX305" s="801"/>
      <c r="BY305" s="801"/>
      <c r="BZ305" s="801"/>
      <c r="CA305" s="801"/>
      <c r="CB305" s="801"/>
      <c r="CC305" s="801"/>
    </row>
  </sheetData>
  <mergeCells count="90">
    <mergeCell ref="I3:AN3"/>
    <mergeCell ref="AY3:AY6"/>
    <mergeCell ref="B4:C4"/>
    <mergeCell ref="I4:I6"/>
    <mergeCell ref="J4:M4"/>
    <mergeCell ref="N4:O4"/>
    <mergeCell ref="P4:S4"/>
    <mergeCell ref="T4:Y4"/>
    <mergeCell ref="Z4:AI4"/>
    <mergeCell ref="AO4:AW4"/>
    <mergeCell ref="B5:C5"/>
    <mergeCell ref="J5:J6"/>
    <mergeCell ref="K5:K6"/>
    <mergeCell ref="L5:L6"/>
    <mergeCell ref="M5:M6"/>
    <mergeCell ref="N5:N6"/>
    <mergeCell ref="O5:O6"/>
    <mergeCell ref="P5:S5"/>
    <mergeCell ref="T5:T6"/>
    <mergeCell ref="U5:Y5"/>
    <mergeCell ref="Z5:AD5"/>
    <mergeCell ref="AE5:AI5"/>
    <mergeCell ref="AJ5:AN5"/>
    <mergeCell ref="AO5:AO6"/>
    <mergeCell ref="AP5:AQ5"/>
    <mergeCell ref="AR5:AW5"/>
    <mergeCell ref="B6:C6"/>
    <mergeCell ref="B9:B40"/>
    <mergeCell ref="C9:F9"/>
    <mergeCell ref="C10:C13"/>
    <mergeCell ref="D10:F10"/>
    <mergeCell ref="D11:F11"/>
    <mergeCell ref="D12:F12"/>
    <mergeCell ref="D13:F13"/>
    <mergeCell ref="C14:C15"/>
    <mergeCell ref="D14:F14"/>
    <mergeCell ref="D15:F15"/>
    <mergeCell ref="C16:C19"/>
    <mergeCell ref="D16:D19"/>
    <mergeCell ref="E16:F16"/>
    <mergeCell ref="E17:F17"/>
    <mergeCell ref="E18:F18"/>
    <mergeCell ref="E19:F19"/>
    <mergeCell ref="C20:C25"/>
    <mergeCell ref="D20:F20"/>
    <mergeCell ref="D21:D25"/>
    <mergeCell ref="E21:F21"/>
    <mergeCell ref="E22:F22"/>
    <mergeCell ref="E23:F23"/>
    <mergeCell ref="E24:F24"/>
    <mergeCell ref="E25:F25"/>
    <mergeCell ref="C26:C35"/>
    <mergeCell ref="D26:D30"/>
    <mergeCell ref="E26:F26"/>
    <mergeCell ref="E27:F27"/>
    <mergeCell ref="E28:F28"/>
    <mergeCell ref="E29:F29"/>
    <mergeCell ref="E30:F30"/>
    <mergeCell ref="D31:D35"/>
    <mergeCell ref="E31:F31"/>
    <mergeCell ref="E32:F32"/>
    <mergeCell ref="E33:F33"/>
    <mergeCell ref="E34:F34"/>
    <mergeCell ref="E35:F35"/>
    <mergeCell ref="E44:F44"/>
    <mergeCell ref="E45:F45"/>
    <mergeCell ref="E46:F46"/>
    <mergeCell ref="C36:C40"/>
    <mergeCell ref="D36:D40"/>
    <mergeCell ref="E36:F36"/>
    <mergeCell ref="E37:F37"/>
    <mergeCell ref="E38:F38"/>
    <mergeCell ref="E39:F39"/>
    <mergeCell ref="E40:F40"/>
    <mergeCell ref="B57:G57"/>
    <mergeCell ref="I60:J60"/>
    <mergeCell ref="I63:J63"/>
    <mergeCell ref="E47:F47"/>
    <mergeCell ref="E48:F48"/>
    <mergeCell ref="E49:F49"/>
    <mergeCell ref="B51:F51"/>
    <mergeCell ref="B53:G53"/>
    <mergeCell ref="B55:G55"/>
    <mergeCell ref="B41:B49"/>
    <mergeCell ref="C41:C49"/>
    <mergeCell ref="D41:F41"/>
    <mergeCell ref="D42:D43"/>
    <mergeCell ref="E42:F42"/>
    <mergeCell ref="E43:F43"/>
    <mergeCell ref="D44:D49"/>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1</vt:i4>
      </vt:variant>
    </vt:vector>
  </HeadingPairs>
  <TitlesOfParts>
    <vt:vector size="28" baseType="lpstr">
      <vt:lpstr>目次</vt:lpstr>
      <vt:lpstr>H23NAM</vt:lpstr>
      <vt:lpstr>H24NAM</vt:lpstr>
      <vt:lpstr>H25NAM</vt:lpstr>
      <vt:lpstr>H26NAM</vt:lpstr>
      <vt:lpstr>H27NAM</vt:lpstr>
      <vt:lpstr>H28NAM</vt:lpstr>
      <vt:lpstr>H29NAM</vt:lpstr>
      <vt:lpstr>H30NAM</vt:lpstr>
      <vt:lpstr>R1NAM</vt:lpstr>
      <vt:lpstr>R2NAM</vt:lpstr>
      <vt:lpstr>2基礎的財政収支</vt:lpstr>
      <vt:lpstr>3統合勘定</vt:lpstr>
      <vt:lpstr>4所得支出勘定</vt:lpstr>
      <vt:lpstr>5資本調達勘定</vt:lpstr>
      <vt:lpstr>6名目総支出</vt:lpstr>
      <vt:lpstr>H23要素所得</vt:lpstr>
      <vt:lpstr>H24要素所得</vt:lpstr>
      <vt:lpstr>H25要素所得</vt:lpstr>
      <vt:lpstr>H26要素所得</vt:lpstr>
      <vt:lpstr>H27要素所得</vt:lpstr>
      <vt:lpstr>H28要素所得</vt:lpstr>
      <vt:lpstr>H29要素所得</vt:lpstr>
      <vt:lpstr>H30要素所得</vt:lpstr>
      <vt:lpstr>R1要素所得</vt:lpstr>
      <vt:lpstr>R2要素所得</vt:lpstr>
      <vt:lpstr>プロトタイプ版</vt:lpstr>
      <vt:lpstr>'2基礎的財政収支'!Print_Area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2006-12-18T05:46:29Z</cp:lastPrinted>
  <dcterms:created xsi:type="dcterms:W3CDTF">2005-12-28T01:36:37Z</dcterms:created>
  <dcterms:modified xsi:type="dcterms:W3CDTF">2023-03-01T01:56:50Z</dcterms:modified>
</cp:coreProperties>
</file>