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795" windowHeight="6390" activeTab="0"/>
  </bookViews>
  <sheets>
    <sheet name="目次" sheetId="1" r:id="rId1"/>
    <sheet name="概要" sheetId="2" r:id="rId2"/>
    <sheet name="表１,表２,表３" sheetId="3" r:id="rId3"/>
    <sheet name="表４,表５" sheetId="4" r:id="rId4"/>
    <sheet name="統計表1" sheetId="5" r:id="rId5"/>
    <sheet name="統計表2" sheetId="6" r:id="rId6"/>
    <sheet name="統計表3" sheetId="7" r:id="rId7"/>
    <sheet name="統計表4" sheetId="8" r:id="rId8"/>
  </sheets>
  <definedNames>
    <definedName name="_xlnm.Print_Area" localSheetId="6">'統計表3'!$A$1:$L$75</definedName>
    <definedName name="_xlnm.Print_Area" localSheetId="7">'統計表4'!$A$1:$P$75</definedName>
    <definedName name="_xlnm.Print_Area" localSheetId="2">'表１,表２,表３'!$A$1:$H$53</definedName>
    <definedName name="_xlnm.Print_Titles" localSheetId="4">'統計表1'!$2:$4</definedName>
    <definedName name="_xlnm.Print_Titles" localSheetId="5">'統計表2'!$2:$3</definedName>
    <definedName name="_xlnm.Print_Titles" localSheetId="6">'統計表3'!$2:$3</definedName>
    <definedName name="_xlnm.Print_Titles" localSheetId="7">'統計表4'!$2:$4</definedName>
  </definedNames>
  <calcPr fullCalcOnLoad="1"/>
</workbook>
</file>

<file path=xl/sharedStrings.xml><?xml version="1.0" encoding="utf-8"?>
<sst xmlns="http://schemas.openxmlformats.org/spreadsheetml/2006/main" count="768" uniqueCount="195">
  <si>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</si>
  <si>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</si>
  <si>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</si>
  <si>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</si>
  <si>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</si>
  <si>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</si>
  <si>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</si>
  <si>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</si>
  <si>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</si>
  <si>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</si>
  <si>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</si>
  <si>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</si>
  <si>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</si>
  <si>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</si>
  <si>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</si>
  <si>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</si>
  <si>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医療施設数、人口10万対施設数、１施設当たり人口（保健所、市町別）</t>
  </si>
  <si>
    <t>統計表４</t>
  </si>
  <si>
    <t>病床数及び人口10万対病床数（保健所、市町別）</t>
  </si>
  <si>
    <t>統計表1　医療施設数　（保健所、市町別）</t>
  </si>
  <si>
    <t>市区町</t>
  </si>
  <si>
    <t>病院</t>
  </si>
  <si>
    <t>一般診療所</t>
  </si>
  <si>
    <t>歯科
診療所</t>
  </si>
  <si>
    <t>総数</t>
  </si>
  <si>
    <t>精神科
病院</t>
  </si>
  <si>
    <t>結核
療養所</t>
  </si>
  <si>
    <t>一般病院</t>
  </si>
  <si>
    <t>有床</t>
  </si>
  <si>
    <t>無床</t>
  </si>
  <si>
    <t>（再掲）療養
病床有する</t>
  </si>
  <si>
    <t>総　数</t>
  </si>
  <si>
    <t>神戸市</t>
  </si>
  <si>
    <t>　東灘区</t>
  </si>
  <si>
    <t>-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</si>
  <si>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</si>
  <si>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</si>
  <si>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</si>
  <si>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</si>
  <si>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</si>
  <si>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</si>
  <si>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</si>
  <si>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</si>
  <si>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阪神南</t>
  </si>
  <si>
    <t>　尼崎市</t>
  </si>
  <si>
    <t>尼崎市</t>
  </si>
  <si>
    <t>　西宮市</t>
  </si>
  <si>
    <t>西宮市</t>
  </si>
  <si>
    <t>　芦屋</t>
  </si>
  <si>
    <t>芦屋市</t>
  </si>
  <si>
    <t>阪神北</t>
  </si>
  <si>
    <t>　伊丹</t>
  </si>
  <si>
    <t>伊丹市</t>
  </si>
  <si>
    <t>川西市</t>
  </si>
  <si>
    <t>猪名川町</t>
  </si>
  <si>
    <t>　宝塚</t>
  </si>
  <si>
    <t>宝塚市</t>
  </si>
  <si>
    <t>三田市</t>
  </si>
  <si>
    <t>東播磨</t>
  </si>
  <si>
    <t>　明石</t>
  </si>
  <si>
    <t>明石市</t>
  </si>
  <si>
    <t>　加古川</t>
  </si>
  <si>
    <t>加古川市</t>
  </si>
  <si>
    <t>高砂市</t>
  </si>
  <si>
    <t>稲美町</t>
  </si>
  <si>
    <t>播磨町</t>
  </si>
  <si>
    <t>北播磨</t>
  </si>
  <si>
    <t>　加東</t>
  </si>
  <si>
    <t>西脇市</t>
  </si>
  <si>
    <t>三木市</t>
  </si>
  <si>
    <t>小野市</t>
  </si>
  <si>
    <t>加西市</t>
  </si>
  <si>
    <t>加東市</t>
  </si>
  <si>
    <t>多可町</t>
  </si>
  <si>
    <t>中播磨</t>
  </si>
  <si>
    <t>　姫路市</t>
  </si>
  <si>
    <t>姫路市</t>
  </si>
  <si>
    <t>　福崎</t>
  </si>
  <si>
    <t>市川町</t>
  </si>
  <si>
    <t>福崎町</t>
  </si>
  <si>
    <t>神河町</t>
  </si>
  <si>
    <t>西播磨</t>
  </si>
  <si>
    <t>　龍野</t>
  </si>
  <si>
    <t>宍粟市</t>
  </si>
  <si>
    <t>たつの市</t>
  </si>
  <si>
    <t>太子町</t>
  </si>
  <si>
    <t>佐用町</t>
  </si>
  <si>
    <t>　赤穂</t>
  </si>
  <si>
    <t>相生市</t>
  </si>
  <si>
    <t>赤穂市</t>
  </si>
  <si>
    <t>上郡町</t>
  </si>
  <si>
    <t>但馬</t>
  </si>
  <si>
    <t>　豊岡</t>
  </si>
  <si>
    <t>豊岡市</t>
  </si>
  <si>
    <t>香美町</t>
  </si>
  <si>
    <t>新温泉町</t>
  </si>
  <si>
    <t>　朝来</t>
  </si>
  <si>
    <t>養父市</t>
  </si>
  <si>
    <t>朝来市</t>
  </si>
  <si>
    <t>丹波</t>
  </si>
  <si>
    <t>　丹波</t>
  </si>
  <si>
    <t>篠山市</t>
  </si>
  <si>
    <t>丹波市</t>
  </si>
  <si>
    <t>淡路</t>
  </si>
  <si>
    <t>　洲本</t>
  </si>
  <si>
    <t>洲本市</t>
  </si>
  <si>
    <t>南あわじ市</t>
  </si>
  <si>
    <t>淡路市</t>
  </si>
  <si>
    <t>統計表２　病院病床数　（保健所、市町別）</t>
  </si>
  <si>
    <t>病床別</t>
  </si>
  <si>
    <t>精神科
 病院</t>
  </si>
  <si>
    <t>精神</t>
  </si>
  <si>
    <t>感染症</t>
  </si>
  <si>
    <t>結核</t>
  </si>
  <si>
    <t>療養</t>
  </si>
  <si>
    <t>一般</t>
  </si>
  <si>
    <t>佐用町</t>
  </si>
  <si>
    <t>淡路市</t>
  </si>
  <si>
    <t>統計表３　医療施設数、人口１０万対施設数、1施設当たり人口（保健所、市町別）</t>
  </si>
  <si>
    <t>人口
（H21.10.1）</t>
  </si>
  <si>
    <t>歯科診療所</t>
  </si>
  <si>
    <t>施設数</t>
  </si>
  <si>
    <t>人口
10万対
施設数</t>
  </si>
  <si>
    <t>1施設当
人口
単位百人</t>
  </si>
  <si>
    <t xml:space="preserve"> 注：  人口の総数は総務省統計局「平成２１年１０月１日現在総務省推計人口（総人口）」
　　　　市町別については兵庫県統計課「平成２１年１０月１日現在推計人口」をそれぞれ用いた。</t>
  </si>
  <si>
    <t xml:space="preserve">   　</t>
  </si>
  <si>
    <t>統計表4　病床数及び人口１０万対病床数（保健所、市町別）</t>
  </si>
  <si>
    <t>病床数</t>
  </si>
  <si>
    <t>人口１０万対病床数</t>
  </si>
  <si>
    <t>　病院</t>
  </si>
  <si>
    <t>一般
診療所</t>
  </si>
  <si>
    <t>平成２１年医療施設調査</t>
  </si>
  <si>
    <t>表１　施設の種類別にみた施設数</t>
  </si>
  <si>
    <t>各年１０月１日現在</t>
  </si>
  <si>
    <t>区　　　　分</t>
  </si>
  <si>
    <t>施　　　設　　　数</t>
  </si>
  <si>
    <t>対平成２０年
増減数</t>
  </si>
  <si>
    <t>構成割合</t>
  </si>
  <si>
    <t>平成１８年</t>
  </si>
  <si>
    <t>平成１９年</t>
  </si>
  <si>
    <t>平成２０年</t>
  </si>
  <si>
    <t>平成２１年</t>
  </si>
  <si>
    <t>　　精神科病院</t>
  </si>
  <si>
    <t>　　一般病院</t>
  </si>
  <si>
    <t>　　　　（再掲）地域医療支援病院</t>
  </si>
  <si>
    <t>　　　　（再掲）療養病床を有する病院</t>
  </si>
  <si>
    <t>　　　　（再掲）感染症病床を有する病院</t>
  </si>
  <si>
    <t>一般診療所</t>
  </si>
  <si>
    <t>　　有床</t>
  </si>
  <si>
    <t>　　　　（再掲）療養病床を有する一般診療所</t>
  </si>
  <si>
    <t>　　無床</t>
  </si>
  <si>
    <t>歯科診療所</t>
  </si>
  <si>
    <t>表２　病床の種類別にみた病床数</t>
  </si>
  <si>
    <t>病　　　床　　　数</t>
  </si>
  <si>
    <t>　　精神病床</t>
  </si>
  <si>
    <t>　　　　精神科病院</t>
  </si>
  <si>
    <t>　　　　一般病院</t>
  </si>
  <si>
    <t>　　感染症病床</t>
  </si>
  <si>
    <t>　　結核病床</t>
  </si>
  <si>
    <t>　　　　結核療養所</t>
  </si>
  <si>
    <t>-</t>
  </si>
  <si>
    <t>　　療養病床</t>
  </si>
  <si>
    <t>　　一般病床</t>
  </si>
  <si>
    <t>（再掲）療養病床</t>
  </si>
  <si>
    <t>表３　施設の種類別にみた１施設当たり病床数</t>
  </si>
  <si>
    <t>平成１８年</t>
  </si>
  <si>
    <t>平成１９年</t>
  </si>
  <si>
    <t>　　結核療養所</t>
  </si>
  <si>
    <t>一般診療所（有床診療所）</t>
  </si>
  <si>
    <t>表４　医療施設数（２次医療圏別）</t>
  </si>
  <si>
    <t>各年１0月１日現在</t>
  </si>
  <si>
    <t>区　　分</t>
  </si>
  <si>
    <t>平成１８年</t>
  </si>
  <si>
    <t>平成１９年</t>
  </si>
  <si>
    <t>平成２０年</t>
  </si>
  <si>
    <t>総数</t>
  </si>
  <si>
    <t>病院</t>
  </si>
  <si>
    <t>一般
診療所</t>
  </si>
  <si>
    <t>歯科
診療所</t>
  </si>
  <si>
    <t>一般
診療所</t>
  </si>
  <si>
    <t>歯科
診療所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</si>
  <si>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</si>
  <si>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</si>
  <si>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</si>
  <si>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</si>
  <si>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</si>
  <si>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</si>
  <si>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</si>
  <si>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</si>
  <si>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</si>
  <si>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</si>
  <si>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</si>
  <si>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表５　病院病床数（２次医療圏別）</t>
  </si>
  <si>
    <t>北播磨</t>
  </si>
  <si>
    <t>平成２１年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</si>
</sst>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;&quot;△ &quot;0"/>
    <numFmt numFmtId="183" formatCode="0.0%"/>
    <numFmt numFmtId="184" formatCode="#,##0.0_);[Red]\(#,##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4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43" fontId="4" fillId="0" borderId="0" xfId="63" applyNumberFormat="1" applyFont="1" applyFill="1" applyAlignment="1">
      <alignment vertical="center"/>
      <protection/>
    </xf>
    <xf numFmtId="43" fontId="4" fillId="0" borderId="10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43" fontId="4" fillId="0" borderId="11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41" fontId="7" fillId="0" borderId="10" xfId="63" applyNumberFormat="1" applyFont="1" applyFill="1" applyBorder="1" applyAlignment="1">
      <alignment vertical="center"/>
      <protection/>
    </xf>
    <xf numFmtId="41" fontId="7" fillId="0" borderId="10" xfId="63" applyNumberFormat="1" applyFont="1" applyFill="1" applyBorder="1" applyAlignment="1">
      <alignment horizontal="right" vertical="center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left" vertical="center"/>
      <protection/>
    </xf>
    <xf numFmtId="41" fontId="7" fillId="0" borderId="12" xfId="63" applyNumberFormat="1" applyFont="1" applyFill="1" applyBorder="1" applyAlignment="1">
      <alignment vertical="center"/>
      <protection/>
    </xf>
    <xf numFmtId="41" fontId="7" fillId="0" borderId="12" xfId="63" applyNumberFormat="1" applyFont="1" applyFill="1" applyBorder="1" applyAlignment="1">
      <alignment horizontal="right" vertical="center"/>
      <protection/>
    </xf>
    <xf numFmtId="0" fontId="4" fillId="0" borderId="13" xfId="63" applyFont="1" applyFill="1" applyBorder="1" applyAlignment="1">
      <alignment vertical="center"/>
      <protection/>
    </xf>
    <xf numFmtId="41" fontId="7" fillId="0" borderId="13" xfId="63" applyNumberFormat="1" applyFont="1" applyFill="1" applyBorder="1" applyAlignment="1">
      <alignment vertical="center"/>
      <protection/>
    </xf>
    <xf numFmtId="41" fontId="4" fillId="0" borderId="13" xfId="63" applyNumberFormat="1" applyFont="1" applyFill="1" applyBorder="1" applyAlignment="1">
      <alignment horizontal="right" vertical="center"/>
      <protection/>
    </xf>
    <xf numFmtId="41" fontId="4" fillId="0" borderId="13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3" fontId="4" fillId="0" borderId="0" xfId="63" applyNumberFormat="1" applyFont="1" applyFill="1" applyBorder="1" applyAlignment="1">
      <alignment vertical="center" wrapText="1"/>
      <protection/>
    </xf>
    <xf numFmtId="43" fontId="4" fillId="0" borderId="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41" fontId="7" fillId="0" borderId="11" xfId="63" applyNumberFormat="1" applyFont="1" applyFill="1" applyBorder="1" applyAlignment="1">
      <alignment vertical="center"/>
      <protection/>
    </xf>
    <xf numFmtId="41" fontId="4" fillId="0" borderId="11" xfId="63" applyNumberFormat="1" applyFont="1" applyFill="1" applyBorder="1" applyAlignment="1">
      <alignment horizontal="right" vertical="center"/>
      <protection/>
    </xf>
    <xf numFmtId="41" fontId="4" fillId="0" borderId="11" xfId="63" applyNumberFormat="1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left" vertical="center"/>
      <protection/>
    </xf>
    <xf numFmtId="0" fontId="4" fillId="0" borderId="14" xfId="63" applyFont="1" applyFill="1" applyBorder="1" applyAlignment="1">
      <alignment horizontal="left" vertical="center"/>
      <protection/>
    </xf>
    <xf numFmtId="0" fontId="4" fillId="0" borderId="14" xfId="63" applyFont="1" applyFill="1" applyBorder="1" applyAlignment="1">
      <alignment vertical="center"/>
      <protection/>
    </xf>
    <xf numFmtId="41" fontId="7" fillId="0" borderId="14" xfId="63" applyNumberFormat="1" applyFont="1" applyFill="1" applyBorder="1" applyAlignment="1">
      <alignment vertical="center"/>
      <protection/>
    </xf>
    <xf numFmtId="41" fontId="4" fillId="0" borderId="14" xfId="63" applyNumberFormat="1" applyFont="1" applyFill="1" applyBorder="1" applyAlignment="1">
      <alignment horizontal="right" vertical="center"/>
      <protection/>
    </xf>
    <xf numFmtId="41" fontId="4" fillId="0" borderId="14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left" vertical="center"/>
      <protection/>
    </xf>
    <xf numFmtId="0" fontId="4" fillId="0" borderId="15" xfId="63" applyFont="1" applyFill="1" applyBorder="1" applyAlignment="1">
      <alignment vertical="center"/>
      <protection/>
    </xf>
    <xf numFmtId="41" fontId="7" fillId="0" borderId="15" xfId="63" applyNumberFormat="1" applyFont="1" applyFill="1" applyBorder="1" applyAlignment="1">
      <alignment vertical="center"/>
      <protection/>
    </xf>
    <xf numFmtId="41" fontId="4" fillId="0" borderId="15" xfId="63" applyNumberFormat="1" applyFont="1" applyFill="1" applyBorder="1" applyAlignment="1">
      <alignment horizontal="right" vertical="center"/>
      <protection/>
    </xf>
    <xf numFmtId="41" fontId="4" fillId="0" borderId="15" xfId="63" applyNumberFormat="1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left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0" fontId="4" fillId="0" borderId="16" xfId="63" applyFont="1" applyFill="1" applyBorder="1" applyAlignment="1">
      <alignment vertical="center"/>
      <protection/>
    </xf>
    <xf numFmtId="41" fontId="7" fillId="0" borderId="16" xfId="63" applyNumberFormat="1" applyFont="1" applyFill="1" applyBorder="1" applyAlignment="1">
      <alignment vertical="center"/>
      <protection/>
    </xf>
    <xf numFmtId="41" fontId="7" fillId="0" borderId="16" xfId="63" applyNumberFormat="1" applyFont="1" applyFill="1" applyBorder="1" applyAlignment="1">
      <alignment horizontal="right" vertical="center"/>
      <protection/>
    </xf>
    <xf numFmtId="0" fontId="4" fillId="0" borderId="17" xfId="63" applyFont="1" applyFill="1" applyBorder="1" applyAlignment="1">
      <alignment vertical="center"/>
      <protection/>
    </xf>
    <xf numFmtId="41" fontId="7" fillId="0" borderId="17" xfId="63" applyNumberFormat="1" applyFont="1" applyFill="1" applyBorder="1" applyAlignment="1">
      <alignment vertical="center"/>
      <protection/>
    </xf>
    <xf numFmtId="41" fontId="4" fillId="0" borderId="17" xfId="63" applyNumberFormat="1" applyFont="1" applyFill="1" applyBorder="1" applyAlignment="1">
      <alignment horizontal="right" vertical="center"/>
      <protection/>
    </xf>
    <xf numFmtId="41" fontId="4" fillId="0" borderId="17" xfId="63" applyNumberFormat="1" applyFont="1" applyFill="1" applyBorder="1" applyAlignment="1">
      <alignment vertical="center"/>
      <protection/>
    </xf>
    <xf numFmtId="0" fontId="4" fillId="0" borderId="0" xfId="63" applyFont="1" applyFill="1" applyAlignment="1">
      <alignment horizontal="left" vertical="center"/>
      <protection/>
    </xf>
    <xf numFmtId="43" fontId="4" fillId="0" borderId="0" xfId="63" applyNumberFormat="1" applyFont="1" applyFill="1" applyAlignment="1">
      <alignment horizontal="right" vertical="center"/>
      <protection/>
    </xf>
    <xf numFmtId="43" fontId="4" fillId="0" borderId="10" xfId="63" applyNumberFormat="1" applyFont="1" applyFill="1" applyBorder="1" applyAlignment="1">
      <alignment horizontal="center" vertical="center" shrinkToFit="1"/>
      <protection/>
    </xf>
    <xf numFmtId="43" fontId="4" fillId="0" borderId="18" xfId="63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Alignment="1">
      <alignment horizontal="center" vertical="center" shrinkToFit="1"/>
      <protection/>
    </xf>
    <xf numFmtId="41" fontId="7" fillId="0" borderId="18" xfId="63" applyNumberFormat="1" applyFont="1" applyFill="1" applyBorder="1" applyAlignment="1">
      <alignment horizontal="right" vertical="center"/>
      <protection/>
    </xf>
    <xf numFmtId="41" fontId="7" fillId="0" borderId="19" xfId="63" applyNumberFormat="1" applyFont="1" applyFill="1" applyBorder="1" applyAlignment="1">
      <alignment vertical="center"/>
      <protection/>
    </xf>
    <xf numFmtId="41" fontId="7" fillId="0" borderId="20" xfId="63" applyNumberFormat="1" applyFont="1" applyFill="1" applyBorder="1" applyAlignment="1">
      <alignment horizontal="right" vertical="center"/>
      <protection/>
    </xf>
    <xf numFmtId="41" fontId="7" fillId="0" borderId="21" xfId="63" applyNumberFormat="1" applyFont="1" applyFill="1" applyBorder="1" applyAlignment="1">
      <alignment vertical="center"/>
      <protection/>
    </xf>
    <xf numFmtId="41" fontId="4" fillId="0" borderId="22" xfId="63" applyNumberFormat="1" applyFont="1" applyFill="1" applyBorder="1" applyAlignment="1">
      <alignment horizontal="right" vertical="center"/>
      <protection/>
    </xf>
    <xf numFmtId="41" fontId="4" fillId="0" borderId="23" xfId="63" applyNumberFormat="1" applyFont="1" applyFill="1" applyBorder="1" applyAlignment="1">
      <alignment vertical="center"/>
      <protection/>
    </xf>
    <xf numFmtId="41" fontId="4" fillId="0" borderId="24" xfId="63" applyNumberFormat="1" applyFont="1" applyFill="1" applyBorder="1" applyAlignment="1">
      <alignment horizontal="right" vertical="center"/>
      <protection/>
    </xf>
    <xf numFmtId="41" fontId="4" fillId="0" borderId="25" xfId="63" applyNumberFormat="1" applyFont="1" applyFill="1" applyBorder="1" applyAlignment="1">
      <alignment vertical="center"/>
      <protection/>
    </xf>
    <xf numFmtId="41" fontId="4" fillId="0" borderId="26" xfId="63" applyNumberFormat="1" applyFont="1" applyFill="1" applyBorder="1" applyAlignment="1">
      <alignment horizontal="right" vertical="center"/>
      <protection/>
    </xf>
    <xf numFmtId="41" fontId="4" fillId="0" borderId="27" xfId="63" applyNumberFormat="1" applyFont="1" applyFill="1" applyBorder="1" applyAlignment="1">
      <alignment vertical="center"/>
      <protection/>
    </xf>
    <xf numFmtId="41" fontId="4" fillId="0" borderId="28" xfId="63" applyNumberFormat="1" applyFont="1" applyFill="1" applyBorder="1" applyAlignment="1">
      <alignment horizontal="right" vertical="center"/>
      <protection/>
    </xf>
    <xf numFmtId="41" fontId="4" fillId="0" borderId="29" xfId="63" applyNumberFormat="1" applyFont="1" applyFill="1" applyBorder="1" applyAlignment="1">
      <alignment vertical="center"/>
      <protection/>
    </xf>
    <xf numFmtId="41" fontId="7" fillId="0" borderId="22" xfId="63" applyNumberFormat="1" applyFont="1" applyFill="1" applyBorder="1" applyAlignment="1">
      <alignment horizontal="right" vertical="center"/>
      <protection/>
    </xf>
    <xf numFmtId="41" fontId="7" fillId="0" borderId="23" xfId="63" applyNumberFormat="1" applyFont="1" applyFill="1" applyBorder="1" applyAlignment="1">
      <alignment vertical="center"/>
      <protection/>
    </xf>
    <xf numFmtId="41" fontId="7" fillId="0" borderId="30" xfId="63" applyNumberFormat="1" applyFont="1" applyFill="1" applyBorder="1" applyAlignment="1">
      <alignment horizontal="right" vertical="center"/>
      <protection/>
    </xf>
    <xf numFmtId="41" fontId="7" fillId="0" borderId="31" xfId="63" applyNumberFormat="1" applyFont="1" applyFill="1" applyBorder="1" applyAlignment="1">
      <alignment vertical="center"/>
      <protection/>
    </xf>
    <xf numFmtId="41" fontId="4" fillId="0" borderId="32" xfId="63" applyNumberFormat="1" applyFont="1" applyFill="1" applyBorder="1" applyAlignment="1">
      <alignment horizontal="right" vertical="center"/>
      <protection/>
    </xf>
    <xf numFmtId="41" fontId="4" fillId="0" borderId="33" xfId="63" applyNumberFormat="1" applyFont="1" applyFill="1" applyBorder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43" fontId="4" fillId="0" borderId="0" xfId="63" applyNumberFormat="1" applyFont="1" applyAlignment="1">
      <alignment vertical="center"/>
      <protection/>
    </xf>
    <xf numFmtId="176" fontId="4" fillId="0" borderId="0" xfId="63" applyNumberFormat="1" applyFont="1" applyAlignment="1">
      <alignment vertical="center"/>
      <protection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center" vertical="center"/>
      <protection/>
    </xf>
    <xf numFmtId="41" fontId="4" fillId="0" borderId="10" xfId="63" applyNumberFormat="1" applyFont="1" applyFill="1" applyBorder="1" applyAlignment="1">
      <alignment vertical="center"/>
      <protection/>
    </xf>
    <xf numFmtId="176" fontId="7" fillId="0" borderId="10" xfId="63" applyNumberFormat="1" applyFont="1" applyFill="1" applyBorder="1" applyAlignment="1">
      <alignment vertical="center"/>
      <protection/>
    </xf>
    <xf numFmtId="41" fontId="4" fillId="0" borderId="12" xfId="63" applyNumberFormat="1" applyFont="1" applyFill="1" applyBorder="1" applyAlignment="1">
      <alignment vertical="center"/>
      <protection/>
    </xf>
    <xf numFmtId="176" fontId="7" fillId="0" borderId="12" xfId="63" applyNumberFormat="1" applyFont="1" applyFill="1" applyBorder="1" applyAlignment="1">
      <alignment vertical="center"/>
      <protection/>
    </xf>
    <xf numFmtId="176" fontId="7" fillId="0" borderId="13" xfId="63" applyNumberFormat="1" applyFont="1" applyFill="1" applyBorder="1" applyAlignment="1">
      <alignment vertical="center"/>
      <protection/>
    </xf>
    <xf numFmtId="176" fontId="7" fillId="0" borderId="11" xfId="63" applyNumberFormat="1" applyFont="1" applyFill="1" applyBorder="1" applyAlignment="1">
      <alignment vertical="center"/>
      <protection/>
    </xf>
    <xf numFmtId="41" fontId="4" fillId="0" borderId="34" xfId="63" applyNumberFormat="1" applyFont="1" applyFill="1" applyBorder="1" applyAlignment="1">
      <alignment vertical="center"/>
      <protection/>
    </xf>
    <xf numFmtId="176" fontId="7" fillId="0" borderId="34" xfId="63" applyNumberFormat="1" applyFont="1" applyFill="1" applyBorder="1" applyAlignment="1">
      <alignment vertical="center"/>
      <protection/>
    </xf>
    <xf numFmtId="176" fontId="7" fillId="0" borderId="14" xfId="63" applyNumberFormat="1" applyFont="1" applyFill="1" applyBorder="1" applyAlignment="1">
      <alignment vertical="center"/>
      <protection/>
    </xf>
    <xf numFmtId="176" fontId="7" fillId="0" borderId="15" xfId="63" applyNumberFormat="1" applyFont="1" applyFill="1" applyBorder="1" applyAlignment="1">
      <alignment vertical="center"/>
      <protection/>
    </xf>
    <xf numFmtId="41" fontId="4" fillId="0" borderId="16" xfId="63" applyNumberFormat="1" applyFont="1" applyFill="1" applyBorder="1" applyAlignment="1">
      <alignment vertical="center"/>
      <protection/>
    </xf>
    <xf numFmtId="176" fontId="7" fillId="0" borderId="16" xfId="63" applyNumberFormat="1" applyFont="1" applyFill="1" applyBorder="1" applyAlignment="1">
      <alignment vertical="center"/>
      <protection/>
    </xf>
    <xf numFmtId="176" fontId="7" fillId="0" borderId="17" xfId="63" applyNumberFormat="1" applyFont="1" applyFill="1" applyBorder="1" applyAlignment="1">
      <alignment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0" fontId="4" fillId="0" borderId="34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8" fillId="0" borderId="0" xfId="63" applyFont="1" applyFill="1" applyAlignment="1">
      <alignment horizontal="left" vertical="center"/>
      <protection/>
    </xf>
    <xf numFmtId="176" fontId="4" fillId="0" borderId="0" xfId="63" applyNumberFormat="1" applyFont="1" applyFill="1" applyAlignment="1">
      <alignment vertical="center"/>
      <protection/>
    </xf>
    <xf numFmtId="176" fontId="4" fillId="0" borderId="11" xfId="63" applyNumberFormat="1" applyFont="1" applyFill="1" applyBorder="1" applyAlignment="1">
      <alignment horizontal="center" vertical="center"/>
      <protection/>
    </xf>
    <xf numFmtId="41" fontId="7" fillId="0" borderId="20" xfId="63" applyNumberFormat="1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 wrapText="1"/>
      <protection/>
    </xf>
    <xf numFmtId="0" fontId="6" fillId="0" borderId="0" xfId="63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right" vertical="center"/>
      <protection/>
    </xf>
    <xf numFmtId="41" fontId="4" fillId="0" borderId="12" xfId="63" applyNumberFormat="1" applyFont="1" applyFill="1" applyBorder="1" applyAlignment="1">
      <alignment horizontal="right" vertical="center"/>
      <protection/>
    </xf>
    <xf numFmtId="41" fontId="4" fillId="0" borderId="20" xfId="63" applyNumberFormat="1" applyFont="1" applyFill="1" applyBorder="1" applyAlignment="1">
      <alignment horizontal="right" vertical="center"/>
      <protection/>
    </xf>
    <xf numFmtId="0" fontId="4" fillId="0" borderId="0" xfId="63" applyFont="1" applyBorder="1" applyAlignment="1" applyProtection="1">
      <alignment horizontal="center" vertical="center"/>
      <protection/>
    </xf>
    <xf numFmtId="41" fontId="4" fillId="0" borderId="16" xfId="63" applyNumberFormat="1" applyFont="1" applyFill="1" applyBorder="1" applyAlignment="1">
      <alignment horizontal="right" vertical="center"/>
      <protection/>
    </xf>
    <xf numFmtId="41" fontId="4" fillId="0" borderId="30" xfId="63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81" fontId="10" fillId="0" borderId="22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vertical="center"/>
    </xf>
    <xf numFmtId="183" fontId="9" fillId="0" borderId="13" xfId="43" applyNumberFormat="1" applyFont="1" applyFill="1" applyBorder="1" applyAlignment="1">
      <alignment vertical="center"/>
    </xf>
    <xf numFmtId="181" fontId="9" fillId="0" borderId="13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vertical="center"/>
    </xf>
    <xf numFmtId="183" fontId="9" fillId="0" borderId="35" xfId="43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1" fontId="9" fillId="0" borderId="22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3" fontId="9" fillId="0" borderId="11" xfId="4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3" fontId="9" fillId="0" borderId="0" xfId="43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81" fontId="10" fillId="0" borderId="12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horizontal="right" vertical="center"/>
    </xf>
    <xf numFmtId="183" fontId="9" fillId="0" borderId="12" xfId="43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horizontal="right" vertical="center"/>
    </xf>
    <xf numFmtId="41" fontId="9" fillId="0" borderId="35" xfId="43" applyNumberFormat="1" applyFont="1" applyFill="1" applyBorder="1" applyAlignment="1">
      <alignment horizontal="right" vertical="center"/>
    </xf>
    <xf numFmtId="41" fontId="9" fillId="0" borderId="13" xfId="43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 vertical="center"/>
    </xf>
    <xf numFmtId="0" fontId="0" fillId="0" borderId="22" xfId="0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2" fontId="9" fillId="0" borderId="22" xfId="0" applyNumberFormat="1" applyFont="1" applyFill="1" applyBorder="1" applyAlignment="1">
      <alignment vertical="center"/>
    </xf>
    <xf numFmtId="183" fontId="9" fillId="0" borderId="22" xfId="4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10" fillId="0" borderId="13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38" fontId="10" fillId="0" borderId="0" xfId="52" applyFont="1" applyFill="1" applyBorder="1" applyAlignment="1">
      <alignment vertical="center"/>
    </xf>
    <xf numFmtId="38" fontId="10" fillId="0" borderId="22" xfId="52" applyFont="1" applyFill="1" applyBorder="1" applyAlignment="1">
      <alignment vertical="center"/>
    </xf>
    <xf numFmtId="38" fontId="10" fillId="0" borderId="11" xfId="52" applyFont="1" applyFill="1" applyBorder="1" applyAlignment="1">
      <alignment vertical="center"/>
    </xf>
    <xf numFmtId="38" fontId="9" fillId="0" borderId="11" xfId="52" applyFont="1" applyFill="1" applyBorder="1" applyAlignment="1">
      <alignment vertical="center"/>
    </xf>
    <xf numFmtId="38" fontId="9" fillId="0" borderId="36" xfId="52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8" fontId="9" fillId="0" borderId="35" xfId="52" applyFont="1" applyFill="1" applyBorder="1" applyAlignment="1">
      <alignment vertical="center"/>
    </xf>
    <xf numFmtId="38" fontId="9" fillId="0" borderId="13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35" xfId="52" applyFont="1" applyFill="1" applyBorder="1" applyAlignment="1">
      <alignment horizontal="right" vertical="center"/>
    </xf>
    <xf numFmtId="38" fontId="10" fillId="0" borderId="13" xfId="52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38" fontId="9" fillId="0" borderId="11" xfId="52" applyFont="1" applyFill="1" applyBorder="1" applyAlignment="1">
      <alignment horizontal="right" vertical="center"/>
    </xf>
    <xf numFmtId="38" fontId="9" fillId="0" borderId="36" xfId="52" applyFont="1" applyFill="1" applyBorder="1" applyAlignment="1">
      <alignment horizontal="right" vertical="center"/>
    </xf>
    <xf numFmtId="38" fontId="9" fillId="0" borderId="37" xfId="52" applyFont="1" applyFill="1" applyBorder="1" applyAlignment="1">
      <alignment horizontal="right" vertical="center"/>
    </xf>
    <xf numFmtId="38" fontId="10" fillId="0" borderId="11" xfId="52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43" fontId="4" fillId="0" borderId="18" xfId="63" applyNumberFormat="1" applyFont="1" applyFill="1" applyBorder="1" applyAlignment="1">
      <alignment horizontal="center" vertical="center"/>
      <protection/>
    </xf>
    <xf numFmtId="43" fontId="4" fillId="0" borderId="39" xfId="63" applyNumberFormat="1" applyFont="1" applyFill="1" applyBorder="1" applyAlignment="1">
      <alignment horizontal="center" vertical="center"/>
      <protection/>
    </xf>
    <xf numFmtId="43" fontId="4" fillId="0" borderId="40" xfId="63" applyNumberFormat="1" applyFont="1" applyFill="1" applyBorder="1" applyAlignment="1">
      <alignment horizontal="center" vertical="center"/>
      <protection/>
    </xf>
    <xf numFmtId="43" fontId="4" fillId="0" borderId="10" xfId="63" applyNumberFormat="1" applyFont="1" applyFill="1" applyBorder="1" applyAlignment="1">
      <alignment horizontal="center" vertical="center"/>
      <protection/>
    </xf>
    <xf numFmtId="43" fontId="4" fillId="0" borderId="12" xfId="63" applyNumberFormat="1" applyFont="1" applyFill="1" applyBorder="1" applyAlignment="1">
      <alignment horizontal="center" vertical="center" wrapText="1"/>
      <protection/>
    </xf>
    <xf numFmtId="43" fontId="4" fillId="0" borderId="13" xfId="63" applyNumberFormat="1" applyFont="1" applyFill="1" applyBorder="1" applyAlignment="1">
      <alignment horizontal="center" vertical="center" wrapText="1"/>
      <protection/>
    </xf>
    <xf numFmtId="43" fontId="4" fillId="0" borderId="11" xfId="63" applyNumberFormat="1" applyFont="1" applyFill="1" applyBorder="1" applyAlignment="1">
      <alignment horizontal="center" vertical="center" wrapText="1"/>
      <protection/>
    </xf>
    <xf numFmtId="43" fontId="4" fillId="0" borderId="12" xfId="63" applyNumberFormat="1" applyFont="1" applyFill="1" applyBorder="1" applyAlignment="1">
      <alignment horizontal="center" vertical="center"/>
      <protection/>
    </xf>
    <xf numFmtId="43" fontId="4" fillId="0" borderId="11" xfId="63" applyNumberFormat="1" applyFont="1" applyFill="1" applyBorder="1" applyAlignment="1">
      <alignment horizontal="center" vertical="center"/>
      <protection/>
    </xf>
    <xf numFmtId="43" fontId="4" fillId="0" borderId="20" xfId="63" applyNumberFormat="1" applyFont="1" applyFill="1" applyBorder="1" applyAlignment="1">
      <alignment horizontal="center" vertical="center"/>
      <protection/>
    </xf>
    <xf numFmtId="43" fontId="4" fillId="0" borderId="24" xfId="63" applyNumberFormat="1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43" fontId="4" fillId="0" borderId="21" xfId="63" applyNumberFormat="1" applyFont="1" applyFill="1" applyBorder="1" applyAlignment="1">
      <alignment horizontal="center" vertical="center" wrapText="1"/>
      <protection/>
    </xf>
    <xf numFmtId="43" fontId="4" fillId="0" borderId="25" xfId="63" applyNumberFormat="1" applyFont="1" applyFill="1" applyBorder="1" applyAlignment="1">
      <alignment horizontal="center" vertical="center"/>
      <protection/>
    </xf>
    <xf numFmtId="0" fontId="4" fillId="0" borderId="38" xfId="63" applyNumberFormat="1" applyFont="1" applyFill="1" applyBorder="1" applyAlignment="1">
      <alignment wrapText="1"/>
      <protection/>
    </xf>
    <xf numFmtId="0" fontId="4" fillId="0" borderId="38" xfId="63" applyNumberFormat="1" applyFon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left"/>
      <protection/>
    </xf>
    <xf numFmtId="0" fontId="4" fillId="0" borderId="0" xfId="63" applyFont="1" applyBorder="1" applyAlignment="1">
      <alignment horizontal="left"/>
      <protection/>
    </xf>
    <xf numFmtId="43" fontId="4" fillId="0" borderId="12" xfId="63" applyNumberFormat="1" applyFont="1" applyFill="1" applyBorder="1" applyAlignment="1">
      <alignment vertical="center"/>
      <protection/>
    </xf>
    <xf numFmtId="43" fontId="4" fillId="0" borderId="10" xfId="63" applyNumberFormat="1" applyFont="1" applyFill="1" applyBorder="1" applyAlignment="1">
      <alignment vertical="center"/>
      <protection/>
    </xf>
    <xf numFmtId="43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47625</xdr:rowOff>
    </xdr:from>
    <xdr:to>
      <xdr:col>8</xdr:col>
      <xdr:colOff>247650</xdr:colOff>
      <xdr:row>46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548640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28575</xdr:rowOff>
    </xdr:from>
    <xdr:to>
      <xdr:col>8</xdr:col>
      <xdr:colOff>228600</xdr:colOff>
      <xdr:row>89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258175"/>
          <a:ext cx="5486400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tabSelected="1" zoomScalePageLayoutView="0" workbookViewId="0" topLeftCell="A1">
      <selection activeCell="B2" sqref="B2:C2"/>
    </sheetView>
  </sheetViews>
  <sheetFormatPr defaultColWidth="9.00390625" defaultRowHeight="13.5"/>
  <cols>
    <col min="3" max="3" width="59.50390625" style="0" bestFit="1" customWidth="1"/>
  </cols>
  <sheetData>
    <row r="2" spans="2:3" s="1" customFormat="1" ht="20.25" customHeight="1">
      <c r="B2" s="176" t="s">
        <v>131</v>
      </c>
      <c r="C2" s="176"/>
    </row>
    <row r="3" s="1" customFormat="1" ht="20.25" customHeight="1">
      <c r="B3" s="1" t="s">
        <v>0</v>
      </c>
    </row>
    <row r="4" spans="2:3" s="1" customFormat="1" ht="20.25" customHeight="1">
      <c r="B4" s="1" t="s">
        <v>1</v>
      </c>
      <c r="C4" s="1" t="s">
        <v>2</v>
      </c>
    </row>
    <row r="5" spans="2:3" s="1" customFormat="1" ht="20.25" customHeight="1">
      <c r="B5" s="1" t="s">
        <v>3</v>
      </c>
      <c r="C5" s="1" t="s">
        <v>4</v>
      </c>
    </row>
    <row r="6" spans="2:3" s="1" customFormat="1" ht="20.25" customHeight="1">
      <c r="B6" s="1" t="s">
        <v>5</v>
      </c>
      <c r="C6" s="1" t="s">
        <v>6</v>
      </c>
    </row>
    <row r="7" spans="2:3" s="1" customFormat="1" ht="20.25" customHeight="1">
      <c r="B7" s="1" t="s">
        <v>7</v>
      </c>
      <c r="C7" s="1" t="s">
        <v>8</v>
      </c>
    </row>
    <row r="8" spans="2:3" s="1" customFormat="1" ht="20.25" customHeight="1">
      <c r="B8" s="1" t="s">
        <v>9</v>
      </c>
      <c r="C8" s="1" t="s">
        <v>10</v>
      </c>
    </row>
    <row r="9" spans="2:3" s="1" customFormat="1" ht="20.25" customHeight="1">
      <c r="B9" s="1" t="s">
        <v>11</v>
      </c>
      <c r="C9" s="1" t="s">
        <v>12</v>
      </c>
    </row>
    <row r="10" spans="2:3" s="1" customFormat="1" ht="20.25" customHeight="1">
      <c r="B10" s="1" t="s">
        <v>13</v>
      </c>
      <c r="C10" s="1" t="s">
        <v>14</v>
      </c>
    </row>
    <row r="11" spans="2:3" s="1" customFormat="1" ht="20.25" customHeight="1">
      <c r="B11" s="1" t="s">
        <v>15</v>
      </c>
      <c r="C11" s="1" t="s">
        <v>16</v>
      </c>
    </row>
    <row r="12" spans="2:3" s="1" customFormat="1" ht="20.25" customHeight="1">
      <c r="B12" s="1" t="s">
        <v>17</v>
      </c>
      <c r="C12" s="1" t="s">
        <v>18</v>
      </c>
    </row>
    <row r="13" ht="13.5">
      <c r="B13" s="1"/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 sheet="1" objects="1" scenarios="1"/>
  <printOptions/>
  <pageMargins left="0.7" right="0.7" top="0.75" bottom="0.75" header="0.3" footer="0.3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 customHeight="1"/>
  <cols>
    <col min="1" max="1" width="34.375" style="107" customWidth="1"/>
    <col min="2" max="2" width="10.50390625" style="107" customWidth="1"/>
    <col min="3" max="5" width="10.625" style="107" customWidth="1"/>
    <col min="6" max="6" width="11.625" style="107" customWidth="1"/>
    <col min="7" max="8" width="10.625" style="107" customWidth="1"/>
    <col min="9" max="9" width="9.00390625" style="107" customWidth="1"/>
    <col min="10" max="10" width="10.50390625" style="107" bestFit="1" customWidth="1"/>
    <col min="11" max="16384" width="9.00390625" style="107" customWidth="1"/>
  </cols>
  <sheetData>
    <row r="1" spans="1:8" ht="25.5" customHeight="1">
      <c r="A1" s="106" t="s">
        <v>132</v>
      </c>
      <c r="H1" s="108" t="s">
        <v>133</v>
      </c>
    </row>
    <row r="2" spans="1:8" ht="16.5" customHeight="1">
      <c r="A2" s="178" t="s">
        <v>134</v>
      </c>
      <c r="B2" s="180" t="s">
        <v>135</v>
      </c>
      <c r="C2" s="181"/>
      <c r="D2" s="181"/>
      <c r="E2" s="182"/>
      <c r="F2" s="183" t="s">
        <v>136</v>
      </c>
      <c r="G2" s="180" t="s">
        <v>137</v>
      </c>
      <c r="H2" s="185"/>
    </row>
    <row r="3" spans="1:8" ht="16.5" customHeight="1">
      <c r="A3" s="179"/>
      <c r="B3" s="110" t="s">
        <v>138</v>
      </c>
      <c r="C3" s="110" t="s">
        <v>139</v>
      </c>
      <c r="D3" s="110" t="s">
        <v>140</v>
      </c>
      <c r="E3" s="110" t="s">
        <v>141</v>
      </c>
      <c r="F3" s="184"/>
      <c r="G3" s="110" t="s">
        <v>140</v>
      </c>
      <c r="H3" s="110" t="s">
        <v>141</v>
      </c>
    </row>
    <row r="4" spans="1:8" ht="16.5" customHeight="1">
      <c r="A4" s="111" t="s">
        <v>24</v>
      </c>
      <c r="B4" s="112">
        <f>B6+B13+B18</f>
        <v>8090</v>
      </c>
      <c r="C4" s="112">
        <f>C6+C13+C18</f>
        <v>8155</v>
      </c>
      <c r="D4" s="112">
        <f>D6+D13+D18</f>
        <v>8178</v>
      </c>
      <c r="E4" s="112">
        <f>E6+E13+E18</f>
        <v>8234</v>
      </c>
      <c r="F4" s="113">
        <f>E4-D4</f>
        <v>56</v>
      </c>
      <c r="G4" s="114">
        <f>SUM(G6,G13,G18)</f>
        <v>0.9999999999999999</v>
      </c>
      <c r="H4" s="114">
        <f>SUM(H6,H13,H18)</f>
        <v>1</v>
      </c>
    </row>
    <row r="5" spans="1:8" ht="16.5" customHeight="1">
      <c r="A5" s="111"/>
      <c r="B5" s="115"/>
      <c r="C5" s="115"/>
      <c r="D5" s="115"/>
      <c r="E5" s="115"/>
      <c r="F5" s="116"/>
      <c r="G5" s="117"/>
      <c r="H5" s="117"/>
    </row>
    <row r="6" spans="1:8" ht="16.5" customHeight="1">
      <c r="A6" s="111" t="s">
        <v>21</v>
      </c>
      <c r="B6" s="118">
        <f>SUM(B7:B8)</f>
        <v>353</v>
      </c>
      <c r="C6" s="118">
        <f>SUM(C7:C8)</f>
        <v>354</v>
      </c>
      <c r="D6" s="118">
        <f>SUM(D7:D8)</f>
        <v>353</v>
      </c>
      <c r="E6" s="118">
        <f>SUM(E7:E8)</f>
        <v>351</v>
      </c>
      <c r="F6" s="116">
        <f>E6-D6</f>
        <v>-2</v>
      </c>
      <c r="G6" s="119">
        <f>D6/D4</f>
        <v>0.043164587918806556</v>
      </c>
      <c r="H6" s="114">
        <f>E6/E4</f>
        <v>0.04262812727714355</v>
      </c>
    </row>
    <row r="7" spans="1:8" ht="16.5" customHeight="1">
      <c r="A7" s="111" t="s">
        <v>142</v>
      </c>
      <c r="B7" s="115">
        <v>32</v>
      </c>
      <c r="C7" s="115">
        <v>32</v>
      </c>
      <c r="D7" s="115">
        <v>32</v>
      </c>
      <c r="E7" s="115">
        <v>32</v>
      </c>
      <c r="F7" s="116">
        <f aca="true" t="shared" si="0" ref="F7:F20">E7-D7</f>
        <v>0</v>
      </c>
      <c r="G7" s="119">
        <f>D7/D4</f>
        <v>0.003912937148447053</v>
      </c>
      <c r="H7" s="114">
        <f>E7/E4</f>
        <v>0.0038863249939276173</v>
      </c>
    </row>
    <row r="8" spans="1:8" ht="16.5" customHeight="1">
      <c r="A8" s="111" t="s">
        <v>143</v>
      </c>
      <c r="B8" s="120">
        <v>321</v>
      </c>
      <c r="C8" s="120">
        <v>322</v>
      </c>
      <c r="D8" s="120">
        <v>321</v>
      </c>
      <c r="E8" s="120">
        <v>319</v>
      </c>
      <c r="F8" s="116">
        <f t="shared" si="0"/>
        <v>-2</v>
      </c>
      <c r="G8" s="119">
        <f>D8/D4</f>
        <v>0.039251650770359504</v>
      </c>
      <c r="H8" s="114">
        <f>E8/E4</f>
        <v>0.038741802283215936</v>
      </c>
    </row>
    <row r="9" spans="1:8" ht="16.5" customHeight="1">
      <c r="A9" s="121" t="s">
        <v>144</v>
      </c>
      <c r="B9" s="120">
        <v>1</v>
      </c>
      <c r="C9" s="120">
        <v>2</v>
      </c>
      <c r="D9" s="120">
        <v>2</v>
      </c>
      <c r="E9" s="120">
        <v>3</v>
      </c>
      <c r="F9" s="116">
        <f>E9-D9</f>
        <v>1</v>
      </c>
      <c r="G9" s="119">
        <f>D9/D4</f>
        <v>0.00024455857177794083</v>
      </c>
      <c r="H9" s="114">
        <f>E9/E4</f>
        <v>0.0003643429681807141</v>
      </c>
    </row>
    <row r="10" spans="1:8" ht="16.5" customHeight="1">
      <c r="A10" s="121" t="s">
        <v>145</v>
      </c>
      <c r="B10" s="115">
        <v>170</v>
      </c>
      <c r="C10" s="115">
        <v>167</v>
      </c>
      <c r="D10" s="115">
        <v>164</v>
      </c>
      <c r="E10" s="115">
        <v>163</v>
      </c>
      <c r="F10" s="116">
        <f t="shared" si="0"/>
        <v>-1</v>
      </c>
      <c r="G10" s="119">
        <f>D10/D4</f>
        <v>0.020053802885791148</v>
      </c>
      <c r="H10" s="114">
        <f>E10/E4</f>
        <v>0.0197959679378188</v>
      </c>
    </row>
    <row r="11" spans="1:8" ht="16.5" customHeight="1">
      <c r="A11" s="121" t="s">
        <v>146</v>
      </c>
      <c r="B11" s="120">
        <v>8</v>
      </c>
      <c r="C11" s="120">
        <v>9</v>
      </c>
      <c r="D11" s="120">
        <v>9</v>
      </c>
      <c r="E11" s="120">
        <v>9</v>
      </c>
      <c r="F11" s="116">
        <f t="shared" si="0"/>
        <v>0</v>
      </c>
      <c r="G11" s="119">
        <f>D11/D4</f>
        <v>0.0011005135730007337</v>
      </c>
      <c r="H11" s="114">
        <f>E11/E4</f>
        <v>0.0010930289045421424</v>
      </c>
    </row>
    <row r="12" spans="1:8" ht="16.5" customHeight="1">
      <c r="A12" s="122"/>
      <c r="B12" s="115"/>
      <c r="C12" s="115"/>
      <c r="D12" s="115"/>
      <c r="E12" s="115"/>
      <c r="F12" s="116"/>
      <c r="G12" s="119"/>
      <c r="H12" s="114"/>
    </row>
    <row r="13" spans="1:8" ht="16.5" customHeight="1">
      <c r="A13" s="111" t="s">
        <v>147</v>
      </c>
      <c r="B13" s="112">
        <f>SUM(B14,B16)</f>
        <v>4851</v>
      </c>
      <c r="C13" s="112">
        <f>SUM(C14,C16)</f>
        <v>4891</v>
      </c>
      <c r="D13" s="112">
        <f>SUM(D14,D16)</f>
        <v>4908</v>
      </c>
      <c r="E13" s="112">
        <f>SUM(E14,E16)</f>
        <v>4936</v>
      </c>
      <c r="F13" s="116">
        <f t="shared" si="0"/>
        <v>28</v>
      </c>
      <c r="G13" s="119">
        <f>D13/D4</f>
        <v>0.6001467351430667</v>
      </c>
      <c r="H13" s="114">
        <f>E13/E4</f>
        <v>0.599465630313335</v>
      </c>
    </row>
    <row r="14" spans="1:8" ht="16.5" customHeight="1">
      <c r="A14" s="111" t="s">
        <v>148</v>
      </c>
      <c r="B14" s="123">
        <v>379</v>
      </c>
      <c r="C14" s="123">
        <v>366</v>
      </c>
      <c r="D14" s="123">
        <v>343</v>
      </c>
      <c r="E14" s="123">
        <v>333</v>
      </c>
      <c r="F14" s="116">
        <f t="shared" si="0"/>
        <v>-10</v>
      </c>
      <c r="G14" s="119">
        <f>D14/D4</f>
        <v>0.04194179505991685</v>
      </c>
      <c r="H14" s="114">
        <f>E14/E4</f>
        <v>0.04044206946805927</v>
      </c>
    </row>
    <row r="15" spans="1:8" ht="16.5" customHeight="1">
      <c r="A15" s="121" t="s">
        <v>149</v>
      </c>
      <c r="B15" s="115">
        <v>65</v>
      </c>
      <c r="C15" s="115">
        <v>58</v>
      </c>
      <c r="D15" s="115">
        <v>52</v>
      </c>
      <c r="E15" s="115">
        <v>51</v>
      </c>
      <c r="F15" s="116">
        <f t="shared" si="0"/>
        <v>-1</v>
      </c>
      <c r="G15" s="119">
        <f>D15/D4</f>
        <v>0.006358522866226461</v>
      </c>
      <c r="H15" s="114">
        <f>E15/E4</f>
        <v>0.00619383045907214</v>
      </c>
    </row>
    <row r="16" spans="1:8" ht="16.5" customHeight="1">
      <c r="A16" s="111" t="s">
        <v>150</v>
      </c>
      <c r="B16" s="115">
        <v>4472</v>
      </c>
      <c r="C16" s="115">
        <v>4525</v>
      </c>
      <c r="D16" s="115">
        <v>4565</v>
      </c>
      <c r="E16" s="115">
        <v>4603</v>
      </c>
      <c r="F16" s="116">
        <f t="shared" si="0"/>
        <v>38</v>
      </c>
      <c r="G16" s="119">
        <f>D16/D4</f>
        <v>0.5582049400831499</v>
      </c>
      <c r="H16" s="114">
        <f>E16/E4</f>
        <v>0.5590235608452757</v>
      </c>
    </row>
    <row r="17" spans="1:8" ht="16.5" customHeight="1">
      <c r="A17" s="111"/>
      <c r="B17" s="115"/>
      <c r="C17" s="115"/>
      <c r="D17" s="115"/>
      <c r="E17" s="115"/>
      <c r="F17" s="116"/>
      <c r="G17" s="119"/>
      <c r="H17" s="114"/>
    </row>
    <row r="18" spans="1:8" ht="16.5" customHeight="1">
      <c r="A18" s="117" t="s">
        <v>151</v>
      </c>
      <c r="B18" s="118">
        <f>SUM(B19:B20)</f>
        <v>2886</v>
      </c>
      <c r="C18" s="118">
        <f>SUM(C19:C20)</f>
        <v>2910</v>
      </c>
      <c r="D18" s="118">
        <f>SUM(D19:D20)</f>
        <v>2917</v>
      </c>
      <c r="E18" s="118">
        <f>SUM(E19:E20)</f>
        <v>2947</v>
      </c>
      <c r="F18" s="116">
        <f t="shared" si="0"/>
        <v>30</v>
      </c>
      <c r="G18" s="119">
        <f>D18/D4</f>
        <v>0.35668867693812667</v>
      </c>
      <c r="H18" s="114">
        <f>E18/E4</f>
        <v>0.3579062424095215</v>
      </c>
    </row>
    <row r="19" spans="1:8" ht="16.5" customHeight="1">
      <c r="A19" s="111" t="s">
        <v>148</v>
      </c>
      <c r="B19" s="123">
        <v>4</v>
      </c>
      <c r="C19" s="123">
        <v>4</v>
      </c>
      <c r="D19" s="123">
        <v>4</v>
      </c>
      <c r="E19" s="123">
        <v>4</v>
      </c>
      <c r="F19" s="116">
        <f t="shared" si="0"/>
        <v>0</v>
      </c>
      <c r="G19" s="119">
        <f>D19/D4</f>
        <v>0.0004891171435558817</v>
      </c>
      <c r="H19" s="114">
        <f>E19/E4</f>
        <v>0.00048579062424095217</v>
      </c>
    </row>
    <row r="20" spans="1:8" ht="16.5" customHeight="1">
      <c r="A20" s="124" t="s">
        <v>150</v>
      </c>
      <c r="B20" s="125">
        <v>2882</v>
      </c>
      <c r="C20" s="125">
        <v>2906</v>
      </c>
      <c r="D20" s="125">
        <v>2913</v>
      </c>
      <c r="E20" s="125">
        <v>2943</v>
      </c>
      <c r="F20" s="126">
        <f t="shared" si="0"/>
        <v>30</v>
      </c>
      <c r="G20" s="127">
        <f>D20/D4</f>
        <v>0.3561995597945708</v>
      </c>
      <c r="H20" s="127">
        <f>E20/E4</f>
        <v>0.35742045178528054</v>
      </c>
    </row>
    <row r="21" spans="1:8" ht="16.5" customHeight="1">
      <c r="A21" s="128"/>
      <c r="B21" s="129"/>
      <c r="C21" s="129"/>
      <c r="D21" s="129"/>
      <c r="E21" s="129"/>
      <c r="F21" s="130"/>
      <c r="G21" s="131"/>
      <c r="H21" s="131"/>
    </row>
    <row r="22" spans="1:8" ht="26.25" customHeight="1">
      <c r="A22" s="106" t="s">
        <v>152</v>
      </c>
      <c r="E22" s="129"/>
      <c r="H22" s="108" t="s">
        <v>133</v>
      </c>
    </row>
    <row r="23" spans="1:8" ht="16.5" customHeight="1">
      <c r="A23" s="186" t="s">
        <v>134</v>
      </c>
      <c r="B23" s="180" t="s">
        <v>153</v>
      </c>
      <c r="C23" s="181"/>
      <c r="D23" s="181"/>
      <c r="E23" s="182"/>
      <c r="F23" s="183" t="s">
        <v>136</v>
      </c>
      <c r="G23" s="180" t="s">
        <v>137</v>
      </c>
      <c r="H23" s="185"/>
    </row>
    <row r="24" spans="1:8" ht="16.5" customHeight="1">
      <c r="A24" s="179"/>
      <c r="B24" s="110" t="s">
        <v>138</v>
      </c>
      <c r="C24" s="110" t="s">
        <v>139</v>
      </c>
      <c r="D24" s="110" t="s">
        <v>140</v>
      </c>
      <c r="E24" s="110" t="s">
        <v>141</v>
      </c>
      <c r="F24" s="184"/>
      <c r="G24" s="110" t="s">
        <v>140</v>
      </c>
      <c r="H24" s="110" t="s">
        <v>141</v>
      </c>
    </row>
    <row r="25" spans="1:8" ht="16.5" customHeight="1">
      <c r="A25" s="132" t="s">
        <v>24</v>
      </c>
      <c r="B25" s="133">
        <f>B27+B41+B44</f>
        <v>69200</v>
      </c>
      <c r="C25" s="133">
        <f>C27+C41+C44</f>
        <v>68964</v>
      </c>
      <c r="D25" s="133">
        <f>D27+D41+D44</f>
        <v>68736</v>
      </c>
      <c r="E25" s="133">
        <f>E27+E41+E44</f>
        <v>68377</v>
      </c>
      <c r="F25" s="134">
        <f>SUM(E25-D25)</f>
        <v>-359</v>
      </c>
      <c r="G25" s="135">
        <f>SUM(G27,G41,G44)</f>
        <v>1</v>
      </c>
      <c r="H25" s="135">
        <f>SUM(H27,H41,H44)</f>
        <v>1</v>
      </c>
    </row>
    <row r="26" spans="1:8" ht="16.5" customHeight="1">
      <c r="A26" s="111"/>
      <c r="B26" s="115"/>
      <c r="C26" s="115"/>
      <c r="D26" s="115"/>
      <c r="E26" s="115"/>
      <c r="F26" s="116"/>
      <c r="G26" s="117"/>
      <c r="H26" s="117"/>
    </row>
    <row r="27" spans="1:8" ht="16.5" customHeight="1">
      <c r="A27" s="111" t="s">
        <v>21</v>
      </c>
      <c r="B27" s="118">
        <f>B28+B32+B34+B38+B39</f>
        <v>64972</v>
      </c>
      <c r="C27" s="118">
        <f>C28+C32+C34+C38+C39</f>
        <v>64767</v>
      </c>
      <c r="D27" s="118">
        <f>D28+D32+D34+D38+D39</f>
        <v>64760</v>
      </c>
      <c r="E27" s="118">
        <f>E28+E32+E34+E38+E39</f>
        <v>64474</v>
      </c>
      <c r="F27" s="134">
        <f>SUM(E27-D27)</f>
        <v>-286</v>
      </c>
      <c r="G27" s="119">
        <f>D27/D25</f>
        <v>0.9421554934823091</v>
      </c>
      <c r="H27" s="114">
        <f>E27/E25</f>
        <v>0.9429194027231379</v>
      </c>
    </row>
    <row r="28" spans="1:8" ht="16.5" customHeight="1">
      <c r="A28" s="111" t="s">
        <v>154</v>
      </c>
      <c r="B28" s="123">
        <v>11883</v>
      </c>
      <c r="C28" s="123">
        <v>11859</v>
      </c>
      <c r="D28" s="123">
        <v>11830</v>
      </c>
      <c r="E28" s="123">
        <v>11776</v>
      </c>
      <c r="F28" s="134">
        <f>SUM(E28-D28)</f>
        <v>-54</v>
      </c>
      <c r="G28" s="119">
        <f>D28/D25</f>
        <v>0.17210777467411545</v>
      </c>
      <c r="H28" s="114">
        <f>E28/E25</f>
        <v>0.17222165347997134</v>
      </c>
    </row>
    <row r="29" spans="1:8" ht="16.5" customHeight="1">
      <c r="A29" s="111" t="s">
        <v>155</v>
      </c>
      <c r="B29" s="123">
        <v>10135</v>
      </c>
      <c r="C29" s="123">
        <v>10507</v>
      </c>
      <c r="D29" s="123">
        <v>10082</v>
      </c>
      <c r="E29" s="123">
        <v>10028</v>
      </c>
      <c r="F29" s="134">
        <f>SUM(E29-D29)</f>
        <v>-54</v>
      </c>
      <c r="G29" s="119">
        <f>D29/D25</f>
        <v>0.14667714152700187</v>
      </c>
      <c r="H29" s="114">
        <f>E29/E25</f>
        <v>0.14665750179153808</v>
      </c>
    </row>
    <row r="30" spans="1:8" ht="16.5" customHeight="1">
      <c r="A30" s="111" t="s">
        <v>156</v>
      </c>
      <c r="B30" s="118">
        <f>SUM(B28-B29)</f>
        <v>1748</v>
      </c>
      <c r="C30" s="118">
        <f>SUM(C28-C29)</f>
        <v>1352</v>
      </c>
      <c r="D30" s="118">
        <f>SUM(D28-D29)</f>
        <v>1748</v>
      </c>
      <c r="E30" s="118">
        <f>SUM(E28-E29)</f>
        <v>1748</v>
      </c>
      <c r="F30" s="134">
        <f>SUM(E30-D30)</f>
        <v>0</v>
      </c>
      <c r="G30" s="119">
        <f>D30/D25</f>
        <v>0.025430633147113593</v>
      </c>
      <c r="H30" s="114">
        <f>E30/E25</f>
        <v>0.025564151688433245</v>
      </c>
    </row>
    <row r="31" spans="1:8" ht="16.5" customHeight="1">
      <c r="A31" s="111"/>
      <c r="B31" s="115"/>
      <c r="C31" s="115"/>
      <c r="D31" s="115"/>
      <c r="E31" s="115"/>
      <c r="F31" s="116"/>
      <c r="G31" s="114"/>
      <c r="H31" s="114"/>
    </row>
    <row r="32" spans="1:8" ht="16.5" customHeight="1">
      <c r="A32" s="111" t="s">
        <v>157</v>
      </c>
      <c r="B32" s="115">
        <v>44</v>
      </c>
      <c r="C32" s="115">
        <v>52</v>
      </c>
      <c r="D32" s="115">
        <v>52</v>
      </c>
      <c r="E32" s="115">
        <v>52</v>
      </c>
      <c r="F32" s="134">
        <f>SUM(E32-D32)</f>
        <v>0</v>
      </c>
      <c r="G32" s="119">
        <f>D32/D25</f>
        <v>0.0007565176908752327</v>
      </c>
      <c r="H32" s="114">
        <f>E32/E25</f>
        <v>0.0007604896383286777</v>
      </c>
    </row>
    <row r="33" spans="1:8" ht="16.5" customHeight="1">
      <c r="A33" s="111"/>
      <c r="B33" s="123"/>
      <c r="C33" s="123"/>
      <c r="D33" s="123"/>
      <c r="E33" s="123"/>
      <c r="F33" s="116"/>
      <c r="G33" s="119"/>
      <c r="H33" s="114"/>
    </row>
    <row r="34" spans="1:8" ht="16.5" customHeight="1">
      <c r="A34" s="111" t="s">
        <v>158</v>
      </c>
      <c r="B34" s="112">
        <f>B36</f>
        <v>441</v>
      </c>
      <c r="C34" s="112">
        <f>C36</f>
        <v>391</v>
      </c>
      <c r="D34" s="112">
        <f>D36</f>
        <v>391</v>
      </c>
      <c r="E34" s="112">
        <f>E36</f>
        <v>343</v>
      </c>
      <c r="F34" s="134">
        <f>SUM(E34-D34)</f>
        <v>-48</v>
      </c>
      <c r="G34" s="119">
        <f>D34/D25</f>
        <v>0.0056884310986964615</v>
      </c>
      <c r="H34" s="114">
        <f>E34/E25</f>
        <v>0.0050163066528218555</v>
      </c>
    </row>
    <row r="35" spans="1:8" ht="16.5" customHeight="1">
      <c r="A35" s="111" t="s">
        <v>159</v>
      </c>
      <c r="B35" s="136">
        <v>0</v>
      </c>
      <c r="C35" s="136">
        <v>0</v>
      </c>
      <c r="D35" s="136">
        <v>0</v>
      </c>
      <c r="E35" s="136">
        <v>0</v>
      </c>
      <c r="F35" s="134" t="s">
        <v>160</v>
      </c>
      <c r="G35" s="137" t="s">
        <v>160</v>
      </c>
      <c r="H35" s="138" t="s">
        <v>160</v>
      </c>
    </row>
    <row r="36" spans="1:8" ht="16.5" customHeight="1">
      <c r="A36" s="111" t="s">
        <v>156</v>
      </c>
      <c r="B36" s="115">
        <v>441</v>
      </c>
      <c r="C36" s="115">
        <v>391</v>
      </c>
      <c r="D36" s="115">
        <v>391</v>
      </c>
      <c r="E36" s="115">
        <v>343</v>
      </c>
      <c r="F36" s="134">
        <f>SUM(E36-D36)</f>
        <v>-48</v>
      </c>
      <c r="G36" s="119">
        <f>D36/D25</f>
        <v>0.0056884310986964615</v>
      </c>
      <c r="H36" s="114">
        <f>E36/E25</f>
        <v>0.0050163066528218555</v>
      </c>
    </row>
    <row r="37" spans="1:8" ht="16.5" customHeight="1">
      <c r="A37" s="111"/>
      <c r="B37" s="115"/>
      <c r="C37" s="115"/>
      <c r="D37" s="115"/>
      <c r="E37" s="115"/>
      <c r="F37" s="116"/>
      <c r="G37" s="114"/>
      <c r="H37" s="114"/>
    </row>
    <row r="38" spans="1:8" ht="16.5" customHeight="1">
      <c r="A38" s="111" t="s">
        <v>161</v>
      </c>
      <c r="B38" s="115">
        <v>14608</v>
      </c>
      <c r="C38" s="115">
        <v>14352</v>
      </c>
      <c r="D38" s="115">
        <v>14263</v>
      </c>
      <c r="E38" s="115">
        <v>14192</v>
      </c>
      <c r="F38" s="134">
        <f>SUM(E38-D38)</f>
        <v>-71</v>
      </c>
      <c r="G38" s="119">
        <f>D38/D25</f>
        <v>0.207504073556797</v>
      </c>
      <c r="H38" s="114">
        <f>E38/E25</f>
        <v>0.20755517206078067</v>
      </c>
    </row>
    <row r="39" spans="1:8" ht="16.5" customHeight="1">
      <c r="A39" s="111" t="s">
        <v>162</v>
      </c>
      <c r="B39" s="115">
        <v>37996</v>
      </c>
      <c r="C39" s="115">
        <v>38113</v>
      </c>
      <c r="D39" s="115">
        <v>38224</v>
      </c>
      <c r="E39" s="115">
        <v>38111</v>
      </c>
      <c r="F39" s="134">
        <f>SUM(E39-D39)</f>
        <v>-113</v>
      </c>
      <c r="G39" s="119">
        <f>D39/D25</f>
        <v>0.556098696461825</v>
      </c>
      <c r="H39" s="114">
        <f>E39/E25</f>
        <v>0.5573657808912353</v>
      </c>
    </row>
    <row r="40" spans="1:8" ht="16.5" customHeight="1">
      <c r="A40" s="111"/>
      <c r="B40" s="115"/>
      <c r="C40" s="115"/>
      <c r="D40" s="115"/>
      <c r="E40" s="115"/>
      <c r="F40" s="139"/>
      <c r="G40" s="140"/>
      <c r="H40" s="122"/>
    </row>
    <row r="41" spans="1:8" ht="16.5" customHeight="1">
      <c r="A41" s="111" t="s">
        <v>147</v>
      </c>
      <c r="B41" s="115">
        <v>4221</v>
      </c>
      <c r="C41" s="115">
        <v>4190</v>
      </c>
      <c r="D41" s="115">
        <v>3969</v>
      </c>
      <c r="E41" s="115">
        <v>3896</v>
      </c>
      <c r="F41" s="134">
        <f>SUM(E41-D41)</f>
        <v>-73</v>
      </c>
      <c r="G41" s="119">
        <f>D41/D25</f>
        <v>0.05774266759776536</v>
      </c>
      <c r="H41" s="114">
        <f>E41/E25</f>
        <v>0.05697822367170247</v>
      </c>
    </row>
    <row r="42" spans="1:8" ht="16.5" customHeight="1">
      <c r="A42" s="141" t="s">
        <v>163</v>
      </c>
      <c r="B42" s="115">
        <v>647</v>
      </c>
      <c r="C42" s="115">
        <v>577</v>
      </c>
      <c r="D42" s="115">
        <v>535</v>
      </c>
      <c r="E42" s="115">
        <v>530</v>
      </c>
      <c r="F42" s="134">
        <f>SUM(E42-D42)</f>
        <v>-5</v>
      </c>
      <c r="G42" s="119">
        <f>D42/D25</f>
        <v>0.007783403165735568</v>
      </c>
      <c r="H42" s="114">
        <f>E42/E25</f>
        <v>0.007751144390657677</v>
      </c>
    </row>
    <row r="43" spans="1:8" ht="16.5" customHeight="1">
      <c r="A43" s="142"/>
      <c r="B43" s="123"/>
      <c r="C43" s="123"/>
      <c r="D43" s="123"/>
      <c r="E43" s="123"/>
      <c r="F43" s="143"/>
      <c r="G43" s="144"/>
      <c r="H43" s="114"/>
    </row>
    <row r="44" spans="1:8" ht="16.5" customHeight="1">
      <c r="A44" s="111" t="s">
        <v>151</v>
      </c>
      <c r="B44" s="123">
        <v>7</v>
      </c>
      <c r="C44" s="123">
        <v>7</v>
      </c>
      <c r="D44" s="123">
        <v>7</v>
      </c>
      <c r="E44" s="123">
        <v>7</v>
      </c>
      <c r="F44" s="134">
        <f>SUM(E44-D44)</f>
        <v>0</v>
      </c>
      <c r="G44" s="119">
        <f>D44/D25</f>
        <v>0.0001018389199255121</v>
      </c>
      <c r="H44" s="114">
        <f>E44/E25</f>
        <v>0.0001023736051596297</v>
      </c>
    </row>
    <row r="45" spans="1:8" s="145" customFormat="1" ht="16.5" customHeight="1">
      <c r="A45" s="177"/>
      <c r="B45" s="177"/>
      <c r="C45" s="177"/>
      <c r="D45" s="177"/>
      <c r="E45" s="177"/>
      <c r="F45" s="177"/>
      <c r="G45" s="177"/>
      <c r="H45" s="177"/>
    </row>
    <row r="46" spans="1:5" ht="26.25" customHeight="1">
      <c r="A46" s="106" t="s">
        <v>164</v>
      </c>
      <c r="E46" s="108" t="s">
        <v>133</v>
      </c>
    </row>
    <row r="47" spans="1:5" ht="16.5" customHeight="1">
      <c r="A47" s="109" t="s">
        <v>134</v>
      </c>
      <c r="B47" s="110" t="s">
        <v>165</v>
      </c>
      <c r="C47" s="110" t="s">
        <v>166</v>
      </c>
      <c r="D47" s="110" t="s">
        <v>140</v>
      </c>
      <c r="E47" s="110" t="s">
        <v>141</v>
      </c>
    </row>
    <row r="48" spans="1:5" ht="16.5" customHeight="1">
      <c r="A48" s="111" t="s">
        <v>21</v>
      </c>
      <c r="B48" s="146">
        <v>184.1</v>
      </c>
      <c r="C48" s="146">
        <f>SUM(C27/C6)</f>
        <v>182.95762711864407</v>
      </c>
      <c r="D48" s="146">
        <f>SUM(D27/D6)</f>
        <v>183.45609065155807</v>
      </c>
      <c r="E48" s="146">
        <f>SUM(E27/E6)</f>
        <v>183.6866096866097</v>
      </c>
    </row>
    <row r="49" spans="1:5" ht="16.5" customHeight="1">
      <c r="A49" s="111" t="s">
        <v>142</v>
      </c>
      <c r="B49" s="146">
        <v>316.7</v>
      </c>
      <c r="C49" s="146">
        <f>SUM(C29/C7)</f>
        <v>328.34375</v>
      </c>
      <c r="D49" s="146">
        <f>SUM(D29/D7)</f>
        <v>315.0625</v>
      </c>
      <c r="E49" s="146">
        <f>SUM(E29/E7)</f>
        <v>313.375</v>
      </c>
    </row>
    <row r="50" spans="1:5" ht="16.5" customHeight="1">
      <c r="A50" s="111" t="s">
        <v>167</v>
      </c>
      <c r="B50" s="146">
        <v>0</v>
      </c>
      <c r="C50" s="146">
        <v>0</v>
      </c>
      <c r="D50" s="146">
        <v>0</v>
      </c>
      <c r="E50" s="146">
        <v>0</v>
      </c>
    </row>
    <row r="51" spans="1:5" ht="16.5" customHeight="1">
      <c r="A51" s="111" t="s">
        <v>143</v>
      </c>
      <c r="B51" s="146">
        <v>170.8</v>
      </c>
      <c r="C51" s="146">
        <f>SUM(C27-C29)/C8</f>
        <v>168.50931677018633</v>
      </c>
      <c r="D51" s="146">
        <f>SUM(D27-D29)/D8</f>
        <v>170.33644859813083</v>
      </c>
      <c r="E51" s="146">
        <f>SUM(E27-E29)/E8</f>
        <v>170.6771159874608</v>
      </c>
    </row>
    <row r="52" spans="1:5" ht="16.5" customHeight="1">
      <c r="A52" s="111"/>
      <c r="B52" s="146"/>
      <c r="C52" s="146"/>
      <c r="D52" s="146"/>
      <c r="E52" s="146"/>
    </row>
    <row r="53" spans="1:5" ht="16.5" customHeight="1">
      <c r="A53" s="124" t="s">
        <v>168</v>
      </c>
      <c r="B53" s="147">
        <v>11.1</v>
      </c>
      <c r="C53" s="147">
        <f>SUM(C41/C14)</f>
        <v>11.448087431693988</v>
      </c>
      <c r="D53" s="147">
        <f>SUM(D41/D14)</f>
        <v>11.571428571428571</v>
      </c>
      <c r="E53" s="147">
        <f>SUM(E41/E14)</f>
        <v>11.6996996996997</v>
      </c>
    </row>
  </sheetData>
  <sheetProtection/>
  <mergeCells count="9">
    <mergeCell ref="A45:H45"/>
    <mergeCell ref="A2:A3"/>
    <mergeCell ref="B2:E2"/>
    <mergeCell ref="F2:F3"/>
    <mergeCell ref="G2:H2"/>
    <mergeCell ref="A23:A24"/>
    <mergeCell ref="B23:E23"/>
    <mergeCell ref="F23:F24"/>
    <mergeCell ref="G23:H23"/>
  </mergeCells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80" zoomScaleNormal="80" zoomScalePageLayoutView="0" workbookViewId="0" topLeftCell="A1">
      <pane xSplit="1" topLeftCell="B1" activePane="topRight" state="frozen"/>
      <selection pane="topLeft" activeCell="C29" sqref="C29"/>
      <selection pane="topRight" activeCell="A1" sqref="A1"/>
    </sheetView>
  </sheetViews>
  <sheetFormatPr defaultColWidth="9.00390625" defaultRowHeight="13.5"/>
  <cols>
    <col min="1" max="1" width="12.625" style="107" customWidth="1"/>
    <col min="2" max="10" width="7.875" style="107" customWidth="1"/>
    <col min="11" max="11" width="7.875" style="175" customWidth="1"/>
    <col min="12" max="17" width="7.875" style="107" customWidth="1"/>
    <col min="18" max="18" width="8.00390625" style="107" customWidth="1"/>
    <col min="19" max="24" width="7.00390625" style="107" customWidth="1"/>
    <col min="25" max="16384" width="9.00390625" style="107" customWidth="1"/>
  </cols>
  <sheetData>
    <row r="1" spans="1:17" ht="30" customHeight="1">
      <c r="A1" s="148" t="s">
        <v>169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08" t="s">
        <v>170</v>
      </c>
    </row>
    <row r="2" spans="1:17" ht="30" customHeight="1">
      <c r="A2" s="186" t="s">
        <v>171</v>
      </c>
      <c r="B2" s="180" t="s">
        <v>172</v>
      </c>
      <c r="C2" s="194"/>
      <c r="D2" s="194"/>
      <c r="E2" s="185"/>
      <c r="F2" s="180" t="s">
        <v>173</v>
      </c>
      <c r="G2" s="194"/>
      <c r="H2" s="194"/>
      <c r="I2" s="185"/>
      <c r="J2" s="180" t="s">
        <v>174</v>
      </c>
      <c r="K2" s="194"/>
      <c r="L2" s="194"/>
      <c r="M2" s="185"/>
      <c r="N2" s="180" t="s">
        <v>141</v>
      </c>
      <c r="O2" s="194"/>
      <c r="P2" s="194"/>
      <c r="Q2" s="185"/>
    </row>
    <row r="3" spans="1:17" ht="30" customHeight="1">
      <c r="A3" s="193"/>
      <c r="B3" s="186" t="s">
        <v>175</v>
      </c>
      <c r="C3" s="186" t="s">
        <v>176</v>
      </c>
      <c r="D3" s="191" t="s">
        <v>177</v>
      </c>
      <c r="E3" s="191" t="s">
        <v>178</v>
      </c>
      <c r="F3" s="186" t="s">
        <v>175</v>
      </c>
      <c r="G3" s="186" t="s">
        <v>176</v>
      </c>
      <c r="H3" s="191" t="s">
        <v>177</v>
      </c>
      <c r="I3" s="191" t="s">
        <v>178</v>
      </c>
      <c r="J3" s="186" t="s">
        <v>175</v>
      </c>
      <c r="K3" s="186" t="s">
        <v>176</v>
      </c>
      <c r="L3" s="191" t="s">
        <v>177</v>
      </c>
      <c r="M3" s="191" t="s">
        <v>178</v>
      </c>
      <c r="N3" s="186" t="s">
        <v>24</v>
      </c>
      <c r="O3" s="186" t="s">
        <v>21</v>
      </c>
      <c r="P3" s="191" t="s">
        <v>179</v>
      </c>
      <c r="Q3" s="191" t="s">
        <v>180</v>
      </c>
    </row>
    <row r="4" spans="1:17" ht="30" customHeight="1">
      <c r="A4" s="179"/>
      <c r="B4" s="187"/>
      <c r="C4" s="187"/>
      <c r="D4" s="192"/>
      <c r="E4" s="192"/>
      <c r="F4" s="187"/>
      <c r="G4" s="187"/>
      <c r="H4" s="192"/>
      <c r="I4" s="192"/>
      <c r="J4" s="187"/>
      <c r="K4" s="187"/>
      <c r="L4" s="187"/>
      <c r="M4" s="187"/>
      <c r="N4" s="187"/>
      <c r="O4" s="187"/>
      <c r="P4" s="187"/>
      <c r="Q4" s="187"/>
    </row>
    <row r="5" spans="1:17" ht="30" customHeight="1">
      <c r="A5" s="141" t="s">
        <v>181</v>
      </c>
      <c r="B5" s="151">
        <f aca="true" t="shared" si="0" ref="B5:Q5">SUM(B7:B16)</f>
        <v>8090</v>
      </c>
      <c r="C5" s="151">
        <f t="shared" si="0"/>
        <v>353</v>
      </c>
      <c r="D5" s="151">
        <f t="shared" si="0"/>
        <v>4851</v>
      </c>
      <c r="E5" s="151">
        <f t="shared" si="0"/>
        <v>2886</v>
      </c>
      <c r="F5" s="151">
        <f t="shared" si="0"/>
        <v>8155</v>
      </c>
      <c r="G5" s="151">
        <f t="shared" si="0"/>
        <v>354</v>
      </c>
      <c r="H5" s="151">
        <f t="shared" si="0"/>
        <v>4891</v>
      </c>
      <c r="I5" s="151">
        <f t="shared" si="0"/>
        <v>2910</v>
      </c>
      <c r="J5" s="151">
        <f t="shared" si="0"/>
        <v>8178</v>
      </c>
      <c r="K5" s="151">
        <f t="shared" si="0"/>
        <v>353</v>
      </c>
      <c r="L5" s="151">
        <f t="shared" si="0"/>
        <v>4908</v>
      </c>
      <c r="M5" s="151">
        <f t="shared" si="0"/>
        <v>2917</v>
      </c>
      <c r="N5" s="151">
        <f t="shared" si="0"/>
        <v>8234</v>
      </c>
      <c r="O5" s="151">
        <f t="shared" si="0"/>
        <v>351</v>
      </c>
      <c r="P5" s="151">
        <f t="shared" si="0"/>
        <v>4936</v>
      </c>
      <c r="Q5" s="151">
        <f t="shared" si="0"/>
        <v>2947</v>
      </c>
    </row>
    <row r="6" spans="1:17" ht="15" customHeight="1">
      <c r="A6" s="142"/>
      <c r="B6" s="152"/>
      <c r="C6" s="153"/>
      <c r="D6" s="152"/>
      <c r="E6" s="153"/>
      <c r="F6" s="152"/>
      <c r="G6" s="153"/>
      <c r="H6" s="152"/>
      <c r="I6" s="153"/>
      <c r="J6" s="152"/>
      <c r="K6" s="153"/>
      <c r="L6" s="152"/>
      <c r="M6" s="153"/>
      <c r="N6" s="152"/>
      <c r="O6" s="153"/>
      <c r="P6" s="152"/>
      <c r="Q6" s="153"/>
    </row>
    <row r="7" spans="1:17" ht="30" customHeight="1">
      <c r="A7" s="142" t="s">
        <v>182</v>
      </c>
      <c r="B7" s="154">
        <f aca="true" t="shared" si="1" ref="B7:B16">SUM(C7:E7)</f>
        <v>2564</v>
      </c>
      <c r="C7" s="153">
        <v>107</v>
      </c>
      <c r="D7" s="152">
        <v>1559</v>
      </c>
      <c r="E7" s="153">
        <v>898</v>
      </c>
      <c r="F7" s="154">
        <f aca="true" t="shared" si="2" ref="F7:F16">SUM(G7:I7)</f>
        <v>2583</v>
      </c>
      <c r="G7" s="153">
        <v>108</v>
      </c>
      <c r="H7" s="152">
        <v>1567</v>
      </c>
      <c r="I7" s="153">
        <v>908</v>
      </c>
      <c r="J7" s="154">
        <f aca="true" t="shared" si="3" ref="J7:J16">SUM(K7:M7)</f>
        <v>2594</v>
      </c>
      <c r="K7" s="153">
        <v>107</v>
      </c>
      <c r="L7" s="152">
        <v>1568</v>
      </c>
      <c r="M7" s="153">
        <v>919</v>
      </c>
      <c r="N7" s="154">
        <f aca="true" t="shared" si="4" ref="N7:N16">SUM(O7:Q7)</f>
        <v>2615</v>
      </c>
      <c r="O7" s="153">
        <v>107</v>
      </c>
      <c r="P7" s="152">
        <v>1576</v>
      </c>
      <c r="Q7" s="153">
        <v>932</v>
      </c>
    </row>
    <row r="8" spans="1:17" ht="30" customHeight="1">
      <c r="A8" s="142" t="s">
        <v>183</v>
      </c>
      <c r="B8" s="155">
        <f t="shared" si="1"/>
        <v>1667</v>
      </c>
      <c r="C8" s="153">
        <v>53</v>
      </c>
      <c r="D8" s="152">
        <v>1037</v>
      </c>
      <c r="E8" s="153">
        <v>577</v>
      </c>
      <c r="F8" s="155">
        <f t="shared" si="2"/>
        <v>1693</v>
      </c>
      <c r="G8" s="153">
        <v>52</v>
      </c>
      <c r="H8" s="152">
        <v>1057</v>
      </c>
      <c r="I8" s="153">
        <v>584</v>
      </c>
      <c r="J8" s="155">
        <f t="shared" si="3"/>
        <v>1688</v>
      </c>
      <c r="K8" s="153">
        <v>52</v>
      </c>
      <c r="L8" s="152">
        <v>1054</v>
      </c>
      <c r="M8" s="153">
        <v>582</v>
      </c>
      <c r="N8" s="155">
        <f t="shared" si="4"/>
        <v>1703</v>
      </c>
      <c r="O8" s="153">
        <v>51</v>
      </c>
      <c r="P8" s="152">
        <v>1066</v>
      </c>
      <c r="Q8" s="153">
        <v>586</v>
      </c>
    </row>
    <row r="9" spans="1:17" ht="30" customHeight="1">
      <c r="A9" s="142" t="s">
        <v>184</v>
      </c>
      <c r="B9" s="155">
        <f t="shared" si="1"/>
        <v>924</v>
      </c>
      <c r="C9" s="153">
        <v>33</v>
      </c>
      <c r="D9" s="152">
        <v>546</v>
      </c>
      <c r="E9" s="153">
        <v>345</v>
      </c>
      <c r="F9" s="155">
        <f t="shared" si="2"/>
        <v>933</v>
      </c>
      <c r="G9" s="153">
        <v>34</v>
      </c>
      <c r="H9" s="152">
        <v>551</v>
      </c>
      <c r="I9" s="153">
        <v>348</v>
      </c>
      <c r="J9" s="155">
        <f t="shared" si="3"/>
        <v>943</v>
      </c>
      <c r="K9" s="153">
        <v>34</v>
      </c>
      <c r="L9" s="152">
        <v>559</v>
      </c>
      <c r="M9" s="153">
        <v>350</v>
      </c>
      <c r="N9" s="155">
        <f t="shared" si="4"/>
        <v>956</v>
      </c>
      <c r="O9" s="153">
        <v>33</v>
      </c>
      <c r="P9" s="152">
        <v>565</v>
      </c>
      <c r="Q9" s="153">
        <v>358</v>
      </c>
    </row>
    <row r="10" spans="1:17" ht="30" customHeight="1">
      <c r="A10" s="142" t="s">
        <v>185</v>
      </c>
      <c r="B10" s="154">
        <f t="shared" si="1"/>
        <v>894</v>
      </c>
      <c r="C10" s="153">
        <v>41</v>
      </c>
      <c r="D10" s="152">
        <v>521</v>
      </c>
      <c r="E10" s="153">
        <v>332</v>
      </c>
      <c r="F10" s="154">
        <f t="shared" si="2"/>
        <v>894</v>
      </c>
      <c r="G10" s="153">
        <v>41</v>
      </c>
      <c r="H10" s="152">
        <v>522</v>
      </c>
      <c r="I10" s="153">
        <v>331</v>
      </c>
      <c r="J10" s="154">
        <f t="shared" si="3"/>
        <v>904</v>
      </c>
      <c r="K10" s="153">
        <v>41</v>
      </c>
      <c r="L10" s="152">
        <v>529</v>
      </c>
      <c r="M10" s="153">
        <v>334</v>
      </c>
      <c r="N10" s="154">
        <f t="shared" si="4"/>
        <v>911</v>
      </c>
      <c r="O10" s="153">
        <v>41</v>
      </c>
      <c r="P10" s="152">
        <v>534</v>
      </c>
      <c r="Q10" s="153">
        <v>336</v>
      </c>
    </row>
    <row r="11" spans="1:17" ht="30" customHeight="1">
      <c r="A11" s="142" t="s">
        <v>186</v>
      </c>
      <c r="B11" s="154">
        <f t="shared" si="1"/>
        <v>357</v>
      </c>
      <c r="C11" s="153">
        <v>21</v>
      </c>
      <c r="D11" s="152">
        <v>207</v>
      </c>
      <c r="E11" s="153">
        <v>129</v>
      </c>
      <c r="F11" s="154">
        <f t="shared" si="2"/>
        <v>361</v>
      </c>
      <c r="G11" s="153">
        <v>22</v>
      </c>
      <c r="H11" s="152">
        <v>208</v>
      </c>
      <c r="I11" s="153">
        <v>131</v>
      </c>
      <c r="J11" s="154">
        <f t="shared" si="3"/>
        <v>362</v>
      </c>
      <c r="K11" s="153">
        <v>22</v>
      </c>
      <c r="L11" s="152">
        <v>210</v>
      </c>
      <c r="M11" s="153">
        <v>130</v>
      </c>
      <c r="N11" s="154">
        <f t="shared" si="4"/>
        <v>359</v>
      </c>
      <c r="O11" s="153">
        <v>22</v>
      </c>
      <c r="P11" s="152">
        <v>207</v>
      </c>
      <c r="Q11" s="153">
        <v>130</v>
      </c>
    </row>
    <row r="12" spans="1:17" ht="30" customHeight="1">
      <c r="A12" s="142" t="s">
        <v>187</v>
      </c>
      <c r="B12" s="154">
        <f t="shared" si="1"/>
        <v>769</v>
      </c>
      <c r="C12" s="153">
        <v>40</v>
      </c>
      <c r="D12" s="152">
        <v>434</v>
      </c>
      <c r="E12" s="153">
        <v>295</v>
      </c>
      <c r="F12" s="154">
        <f t="shared" si="2"/>
        <v>772</v>
      </c>
      <c r="G12" s="153">
        <v>39</v>
      </c>
      <c r="H12" s="152">
        <v>434</v>
      </c>
      <c r="I12" s="153">
        <v>299</v>
      </c>
      <c r="J12" s="154">
        <f t="shared" si="3"/>
        <v>777</v>
      </c>
      <c r="K12" s="153">
        <v>39</v>
      </c>
      <c r="L12" s="152">
        <v>440</v>
      </c>
      <c r="M12" s="153">
        <v>298</v>
      </c>
      <c r="N12" s="154">
        <f t="shared" si="4"/>
        <v>778</v>
      </c>
      <c r="O12" s="153">
        <v>39</v>
      </c>
      <c r="P12" s="152">
        <v>439</v>
      </c>
      <c r="Q12" s="153">
        <v>300</v>
      </c>
    </row>
    <row r="13" spans="1:17" ht="30" customHeight="1">
      <c r="A13" s="142" t="s">
        <v>188</v>
      </c>
      <c r="B13" s="154">
        <f t="shared" si="1"/>
        <v>322</v>
      </c>
      <c r="C13" s="153">
        <v>24</v>
      </c>
      <c r="D13" s="152">
        <v>187</v>
      </c>
      <c r="E13" s="153">
        <v>111</v>
      </c>
      <c r="F13" s="154">
        <f t="shared" si="2"/>
        <v>322</v>
      </c>
      <c r="G13" s="153">
        <v>25</v>
      </c>
      <c r="H13" s="152">
        <v>187</v>
      </c>
      <c r="I13" s="153">
        <v>110</v>
      </c>
      <c r="J13" s="154">
        <f t="shared" si="3"/>
        <v>319</v>
      </c>
      <c r="K13" s="153">
        <v>25</v>
      </c>
      <c r="L13" s="152">
        <v>186</v>
      </c>
      <c r="M13" s="153">
        <v>108</v>
      </c>
      <c r="N13" s="154">
        <f t="shared" si="4"/>
        <v>318</v>
      </c>
      <c r="O13" s="153">
        <v>25</v>
      </c>
      <c r="P13" s="152">
        <v>186</v>
      </c>
      <c r="Q13" s="153">
        <v>107</v>
      </c>
    </row>
    <row r="14" spans="1:17" ht="30" customHeight="1">
      <c r="A14" s="142" t="s">
        <v>189</v>
      </c>
      <c r="B14" s="154">
        <f t="shared" si="1"/>
        <v>224</v>
      </c>
      <c r="C14" s="153">
        <v>14</v>
      </c>
      <c r="D14" s="152">
        <v>134</v>
      </c>
      <c r="E14" s="153">
        <v>76</v>
      </c>
      <c r="F14" s="154">
        <f t="shared" si="2"/>
        <v>228</v>
      </c>
      <c r="G14" s="153">
        <v>13</v>
      </c>
      <c r="H14" s="152">
        <v>139</v>
      </c>
      <c r="I14" s="153">
        <v>76</v>
      </c>
      <c r="J14" s="154">
        <f t="shared" si="3"/>
        <v>221</v>
      </c>
      <c r="K14" s="153">
        <v>13</v>
      </c>
      <c r="L14" s="152">
        <v>136</v>
      </c>
      <c r="M14" s="153">
        <v>72</v>
      </c>
      <c r="N14" s="154">
        <f t="shared" si="4"/>
        <v>224</v>
      </c>
      <c r="O14" s="153">
        <v>13</v>
      </c>
      <c r="P14" s="152">
        <v>138</v>
      </c>
      <c r="Q14" s="153">
        <v>73</v>
      </c>
    </row>
    <row r="15" spans="1:17" ht="30" customHeight="1">
      <c r="A15" s="142" t="s">
        <v>190</v>
      </c>
      <c r="B15" s="154">
        <f t="shared" si="1"/>
        <v>139</v>
      </c>
      <c r="C15" s="153">
        <v>8</v>
      </c>
      <c r="D15" s="152">
        <v>85</v>
      </c>
      <c r="E15" s="153">
        <v>46</v>
      </c>
      <c r="F15" s="154">
        <f t="shared" si="2"/>
        <v>140</v>
      </c>
      <c r="G15" s="153">
        <v>8</v>
      </c>
      <c r="H15" s="152">
        <v>85</v>
      </c>
      <c r="I15" s="153">
        <v>47</v>
      </c>
      <c r="J15" s="154">
        <f t="shared" si="3"/>
        <v>139</v>
      </c>
      <c r="K15" s="153">
        <v>8</v>
      </c>
      <c r="L15" s="152">
        <v>85</v>
      </c>
      <c r="M15" s="153">
        <v>46</v>
      </c>
      <c r="N15" s="154">
        <f t="shared" si="4"/>
        <v>139</v>
      </c>
      <c r="O15" s="153">
        <v>8</v>
      </c>
      <c r="P15" s="152">
        <v>84</v>
      </c>
      <c r="Q15" s="153">
        <v>47</v>
      </c>
    </row>
    <row r="16" spans="1:17" ht="30" customHeight="1">
      <c r="A16" s="150" t="s">
        <v>191</v>
      </c>
      <c r="B16" s="156">
        <f t="shared" si="1"/>
        <v>230</v>
      </c>
      <c r="C16" s="157">
        <v>12</v>
      </c>
      <c r="D16" s="158">
        <v>141</v>
      </c>
      <c r="E16" s="157">
        <v>77</v>
      </c>
      <c r="F16" s="156">
        <f t="shared" si="2"/>
        <v>229</v>
      </c>
      <c r="G16" s="157">
        <v>12</v>
      </c>
      <c r="H16" s="158">
        <v>141</v>
      </c>
      <c r="I16" s="157">
        <v>76</v>
      </c>
      <c r="J16" s="156">
        <f t="shared" si="3"/>
        <v>231</v>
      </c>
      <c r="K16" s="157">
        <v>12</v>
      </c>
      <c r="L16" s="158">
        <v>141</v>
      </c>
      <c r="M16" s="157">
        <v>78</v>
      </c>
      <c r="N16" s="156">
        <f t="shared" si="4"/>
        <v>231</v>
      </c>
      <c r="O16" s="157">
        <v>12</v>
      </c>
      <c r="P16" s="158">
        <v>141</v>
      </c>
      <c r="Q16" s="157">
        <v>78</v>
      </c>
    </row>
    <row r="18" spans="1:17" s="160" customFormat="1" ht="30" customHeight="1">
      <c r="A18" s="159" t="s">
        <v>192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8" t="s">
        <v>133</v>
      </c>
      <c r="N18" s="106"/>
      <c r="O18" s="106"/>
      <c r="P18" s="106"/>
      <c r="Q18" s="106"/>
    </row>
    <row r="19" spans="1:13" ht="30" customHeight="1">
      <c r="A19" s="186" t="s">
        <v>171</v>
      </c>
      <c r="B19" s="188" t="s">
        <v>165</v>
      </c>
      <c r="C19" s="189"/>
      <c r="D19" s="189"/>
      <c r="E19" s="189"/>
      <c r="F19" s="189"/>
      <c r="G19" s="190"/>
      <c r="H19" s="188" t="s">
        <v>166</v>
      </c>
      <c r="I19" s="189"/>
      <c r="J19" s="189"/>
      <c r="K19" s="189"/>
      <c r="L19" s="189"/>
      <c r="M19" s="190"/>
    </row>
    <row r="20" spans="1:13" ht="30" customHeight="1">
      <c r="A20" s="179"/>
      <c r="B20" s="161" t="s">
        <v>24</v>
      </c>
      <c r="C20" s="150" t="s">
        <v>111</v>
      </c>
      <c r="D20" s="161" t="s">
        <v>112</v>
      </c>
      <c r="E20" s="150" t="s">
        <v>113</v>
      </c>
      <c r="F20" s="161" t="s">
        <v>114</v>
      </c>
      <c r="G20" s="110" t="s">
        <v>115</v>
      </c>
      <c r="H20" s="161" t="s">
        <v>24</v>
      </c>
      <c r="I20" s="150" t="s">
        <v>111</v>
      </c>
      <c r="J20" s="161" t="s">
        <v>112</v>
      </c>
      <c r="K20" s="150" t="s">
        <v>113</v>
      </c>
      <c r="L20" s="161" t="s">
        <v>114</v>
      </c>
      <c r="M20" s="110" t="s">
        <v>115</v>
      </c>
    </row>
    <row r="21" spans="1:13" ht="30" customHeight="1">
      <c r="A21" s="141" t="s">
        <v>181</v>
      </c>
      <c r="B21" s="151">
        <f aca="true" t="shared" si="5" ref="B21:M21">SUM(B23:B32)</f>
        <v>64972</v>
      </c>
      <c r="C21" s="151">
        <f t="shared" si="5"/>
        <v>11883</v>
      </c>
      <c r="D21" s="151">
        <f t="shared" si="5"/>
        <v>44</v>
      </c>
      <c r="E21" s="151">
        <f t="shared" si="5"/>
        <v>441</v>
      </c>
      <c r="F21" s="151">
        <f t="shared" si="5"/>
        <v>14608</v>
      </c>
      <c r="G21" s="151">
        <f t="shared" si="5"/>
        <v>37996</v>
      </c>
      <c r="H21" s="151">
        <f t="shared" si="5"/>
        <v>64767</v>
      </c>
      <c r="I21" s="151">
        <f t="shared" si="5"/>
        <v>11859</v>
      </c>
      <c r="J21" s="151">
        <f t="shared" si="5"/>
        <v>52</v>
      </c>
      <c r="K21" s="151">
        <f t="shared" si="5"/>
        <v>391</v>
      </c>
      <c r="L21" s="151">
        <f t="shared" si="5"/>
        <v>14352</v>
      </c>
      <c r="M21" s="151">
        <f t="shared" si="5"/>
        <v>38113</v>
      </c>
    </row>
    <row r="22" spans="1:13" ht="14.25" customHeight="1">
      <c r="A22" s="142"/>
      <c r="B22" s="153"/>
      <c r="C22" s="153"/>
      <c r="D22" s="152"/>
      <c r="E22" s="153"/>
      <c r="F22" s="162"/>
      <c r="G22" s="122"/>
      <c r="H22" s="153"/>
      <c r="I22" s="153"/>
      <c r="J22" s="152"/>
      <c r="K22" s="153"/>
      <c r="L22" s="162"/>
      <c r="M22" s="122"/>
    </row>
    <row r="23" spans="1:13" ht="30" customHeight="1">
      <c r="A23" s="141" t="s">
        <v>182</v>
      </c>
      <c r="B23" s="151">
        <f aca="true" t="shared" si="6" ref="B23:B32">SUM(C23:G23)</f>
        <v>18952</v>
      </c>
      <c r="C23" s="163">
        <v>3677</v>
      </c>
      <c r="D23" s="164">
        <v>10</v>
      </c>
      <c r="E23" s="163">
        <v>100</v>
      </c>
      <c r="F23" s="165">
        <v>3514</v>
      </c>
      <c r="G23" s="163">
        <v>11651</v>
      </c>
      <c r="H23" s="166">
        <f aca="true" t="shared" si="7" ref="H23:H32">SUM(I23:M23)</f>
        <v>18877</v>
      </c>
      <c r="I23" s="163">
        <v>3653</v>
      </c>
      <c r="J23" s="164">
        <v>10</v>
      </c>
      <c r="K23" s="163">
        <v>100</v>
      </c>
      <c r="L23" s="165">
        <v>3340</v>
      </c>
      <c r="M23" s="163">
        <v>11774</v>
      </c>
    </row>
    <row r="24" spans="1:13" ht="30" customHeight="1">
      <c r="A24" s="141" t="s">
        <v>183</v>
      </c>
      <c r="B24" s="151">
        <f t="shared" si="6"/>
        <v>9484</v>
      </c>
      <c r="C24" s="163">
        <v>796</v>
      </c>
      <c r="D24" s="164" t="s">
        <v>34</v>
      </c>
      <c r="E24" s="163">
        <v>60</v>
      </c>
      <c r="F24" s="165">
        <v>2333</v>
      </c>
      <c r="G24" s="163">
        <v>6295</v>
      </c>
      <c r="H24" s="166">
        <f t="shared" si="7"/>
        <v>9393</v>
      </c>
      <c r="I24" s="163">
        <v>796</v>
      </c>
      <c r="J24" s="164">
        <v>8</v>
      </c>
      <c r="K24" s="163">
        <v>60</v>
      </c>
      <c r="L24" s="165">
        <v>2291</v>
      </c>
      <c r="M24" s="163">
        <v>6238</v>
      </c>
    </row>
    <row r="25" spans="1:13" ht="30" customHeight="1">
      <c r="A25" s="141" t="s">
        <v>184</v>
      </c>
      <c r="B25" s="151">
        <f t="shared" si="6"/>
        <v>8116</v>
      </c>
      <c r="C25" s="163">
        <v>1582</v>
      </c>
      <c r="D25" s="164" t="s">
        <v>34</v>
      </c>
      <c r="E25" s="163">
        <v>148</v>
      </c>
      <c r="F25" s="165">
        <v>2175</v>
      </c>
      <c r="G25" s="163">
        <v>4211</v>
      </c>
      <c r="H25" s="166">
        <f t="shared" si="7"/>
        <v>8149</v>
      </c>
      <c r="I25" s="163">
        <v>1582</v>
      </c>
      <c r="J25" s="164" t="s">
        <v>34</v>
      </c>
      <c r="K25" s="163">
        <v>148</v>
      </c>
      <c r="L25" s="165">
        <v>2121</v>
      </c>
      <c r="M25" s="163">
        <v>4298</v>
      </c>
    </row>
    <row r="26" spans="1:13" ht="30" customHeight="1">
      <c r="A26" s="141" t="s">
        <v>185</v>
      </c>
      <c r="B26" s="151">
        <f t="shared" si="6"/>
        <v>7632</v>
      </c>
      <c r="C26" s="163">
        <v>1491</v>
      </c>
      <c r="D26" s="164">
        <v>6</v>
      </c>
      <c r="E26" s="163" t="s">
        <v>34</v>
      </c>
      <c r="F26" s="165">
        <v>1605</v>
      </c>
      <c r="G26" s="163">
        <v>4530</v>
      </c>
      <c r="H26" s="166">
        <f t="shared" si="7"/>
        <v>7614</v>
      </c>
      <c r="I26" s="163">
        <v>1491</v>
      </c>
      <c r="J26" s="164">
        <v>6</v>
      </c>
      <c r="K26" s="163" t="s">
        <v>34</v>
      </c>
      <c r="L26" s="165">
        <v>1560</v>
      </c>
      <c r="M26" s="163">
        <v>4557</v>
      </c>
    </row>
    <row r="27" spans="1:13" ht="30" customHeight="1">
      <c r="A27" s="141" t="s">
        <v>193</v>
      </c>
      <c r="B27" s="151">
        <f t="shared" si="6"/>
        <v>4442</v>
      </c>
      <c r="C27" s="163">
        <v>847</v>
      </c>
      <c r="D27" s="164">
        <v>6</v>
      </c>
      <c r="E27" s="163">
        <v>50</v>
      </c>
      <c r="F27" s="165">
        <v>1293</v>
      </c>
      <c r="G27" s="163">
        <v>2246</v>
      </c>
      <c r="H27" s="166">
        <f t="shared" si="7"/>
        <v>4471</v>
      </c>
      <c r="I27" s="163">
        <v>847</v>
      </c>
      <c r="J27" s="164">
        <v>6</v>
      </c>
      <c r="K27" s="163">
        <v>50</v>
      </c>
      <c r="L27" s="165">
        <v>1242</v>
      </c>
      <c r="M27" s="163">
        <v>2326</v>
      </c>
    </row>
    <row r="28" spans="1:13" ht="30" customHeight="1">
      <c r="A28" s="141" t="s">
        <v>187</v>
      </c>
      <c r="B28" s="151">
        <f t="shared" si="6"/>
        <v>6745</v>
      </c>
      <c r="C28" s="163">
        <v>1311</v>
      </c>
      <c r="D28" s="164">
        <v>6</v>
      </c>
      <c r="E28" s="163" t="s">
        <v>34</v>
      </c>
      <c r="F28" s="165">
        <v>1377</v>
      </c>
      <c r="G28" s="163">
        <v>4051</v>
      </c>
      <c r="H28" s="166">
        <f t="shared" si="7"/>
        <v>6697</v>
      </c>
      <c r="I28" s="163">
        <v>1311</v>
      </c>
      <c r="J28" s="164">
        <v>6</v>
      </c>
      <c r="K28" s="163" t="s">
        <v>34</v>
      </c>
      <c r="L28" s="165">
        <v>1376</v>
      </c>
      <c r="M28" s="163">
        <v>4004</v>
      </c>
    </row>
    <row r="29" spans="1:13" ht="30" customHeight="1">
      <c r="A29" s="141" t="s">
        <v>188</v>
      </c>
      <c r="B29" s="151">
        <f t="shared" si="6"/>
        <v>3618</v>
      </c>
      <c r="C29" s="163">
        <v>918</v>
      </c>
      <c r="D29" s="164">
        <v>4</v>
      </c>
      <c r="E29" s="163" t="s">
        <v>34</v>
      </c>
      <c r="F29" s="165">
        <v>653</v>
      </c>
      <c r="G29" s="163">
        <v>2043</v>
      </c>
      <c r="H29" s="166">
        <f t="shared" si="7"/>
        <v>3646</v>
      </c>
      <c r="I29" s="163">
        <v>918</v>
      </c>
      <c r="J29" s="164">
        <v>4</v>
      </c>
      <c r="K29" s="163" t="s">
        <v>34</v>
      </c>
      <c r="L29" s="165">
        <v>652</v>
      </c>
      <c r="M29" s="163">
        <v>2072</v>
      </c>
    </row>
    <row r="30" spans="1:13" ht="30" customHeight="1">
      <c r="A30" s="141" t="s">
        <v>189</v>
      </c>
      <c r="B30" s="151">
        <f t="shared" si="6"/>
        <v>2341</v>
      </c>
      <c r="C30" s="163">
        <v>602</v>
      </c>
      <c r="D30" s="164">
        <v>4</v>
      </c>
      <c r="E30" s="163">
        <v>7</v>
      </c>
      <c r="F30" s="165">
        <v>301</v>
      </c>
      <c r="G30" s="163">
        <v>1427</v>
      </c>
      <c r="H30" s="166">
        <f t="shared" si="7"/>
        <v>2280</v>
      </c>
      <c r="I30" s="163">
        <v>602</v>
      </c>
      <c r="J30" s="164">
        <v>4</v>
      </c>
      <c r="K30" s="163">
        <v>7</v>
      </c>
      <c r="L30" s="165">
        <v>301</v>
      </c>
      <c r="M30" s="163">
        <v>1366</v>
      </c>
    </row>
    <row r="31" spans="1:13" ht="30" customHeight="1">
      <c r="A31" s="141" t="s">
        <v>190</v>
      </c>
      <c r="B31" s="151">
        <f t="shared" si="6"/>
        <v>1565</v>
      </c>
      <c r="C31" s="163">
        <v>266</v>
      </c>
      <c r="D31" s="164">
        <v>4</v>
      </c>
      <c r="E31" s="163">
        <v>50</v>
      </c>
      <c r="F31" s="165">
        <v>381</v>
      </c>
      <c r="G31" s="163">
        <v>864</v>
      </c>
      <c r="H31" s="166">
        <f t="shared" si="7"/>
        <v>1563</v>
      </c>
      <c r="I31" s="163">
        <v>266</v>
      </c>
      <c r="J31" s="164">
        <v>4</v>
      </c>
      <c r="K31" s="163" t="s">
        <v>34</v>
      </c>
      <c r="L31" s="165">
        <v>493</v>
      </c>
      <c r="M31" s="163">
        <v>800</v>
      </c>
    </row>
    <row r="32" spans="1:13" ht="30" customHeight="1">
      <c r="A32" s="167" t="s">
        <v>191</v>
      </c>
      <c r="B32" s="156">
        <f t="shared" si="6"/>
        <v>2077</v>
      </c>
      <c r="C32" s="168">
        <v>393</v>
      </c>
      <c r="D32" s="169">
        <v>4</v>
      </c>
      <c r="E32" s="168">
        <v>26</v>
      </c>
      <c r="F32" s="170">
        <v>976</v>
      </c>
      <c r="G32" s="168">
        <v>678</v>
      </c>
      <c r="H32" s="171">
        <f t="shared" si="7"/>
        <v>2077</v>
      </c>
      <c r="I32" s="168">
        <v>393</v>
      </c>
      <c r="J32" s="169">
        <v>4</v>
      </c>
      <c r="K32" s="168">
        <v>26</v>
      </c>
      <c r="L32" s="170">
        <v>976</v>
      </c>
      <c r="M32" s="168">
        <v>678</v>
      </c>
    </row>
    <row r="33" spans="1:21" ht="25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3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13" ht="30" customHeight="1">
      <c r="A34" s="186" t="s">
        <v>171</v>
      </c>
      <c r="B34" s="188" t="s">
        <v>174</v>
      </c>
      <c r="C34" s="189"/>
      <c r="D34" s="189"/>
      <c r="E34" s="189"/>
      <c r="F34" s="189"/>
      <c r="G34" s="190"/>
      <c r="H34" s="188" t="s">
        <v>194</v>
      </c>
      <c r="I34" s="189"/>
      <c r="J34" s="189"/>
      <c r="K34" s="189"/>
      <c r="L34" s="189"/>
      <c r="M34" s="190"/>
    </row>
    <row r="35" spans="1:13" ht="30" customHeight="1">
      <c r="A35" s="187"/>
      <c r="B35" s="161" t="s">
        <v>24</v>
      </c>
      <c r="C35" s="150" t="s">
        <v>111</v>
      </c>
      <c r="D35" s="161" t="s">
        <v>112</v>
      </c>
      <c r="E35" s="150" t="s">
        <v>113</v>
      </c>
      <c r="F35" s="161" t="s">
        <v>114</v>
      </c>
      <c r="G35" s="110" t="s">
        <v>115</v>
      </c>
      <c r="H35" s="161" t="s">
        <v>24</v>
      </c>
      <c r="I35" s="150" t="s">
        <v>111</v>
      </c>
      <c r="J35" s="161" t="s">
        <v>112</v>
      </c>
      <c r="K35" s="150" t="s">
        <v>113</v>
      </c>
      <c r="L35" s="161" t="s">
        <v>114</v>
      </c>
      <c r="M35" s="110" t="s">
        <v>115</v>
      </c>
    </row>
    <row r="36" spans="1:13" ht="30" customHeight="1">
      <c r="A36" s="141" t="s">
        <v>181</v>
      </c>
      <c r="B36" s="151">
        <f aca="true" t="shared" si="8" ref="B36:M36">SUM(B38:B47)</f>
        <v>64760</v>
      </c>
      <c r="C36" s="166">
        <f t="shared" si="8"/>
        <v>11830</v>
      </c>
      <c r="D36" s="166">
        <f t="shared" si="8"/>
        <v>52</v>
      </c>
      <c r="E36" s="166">
        <f t="shared" si="8"/>
        <v>391</v>
      </c>
      <c r="F36" s="166">
        <f t="shared" si="8"/>
        <v>14263</v>
      </c>
      <c r="G36" s="166">
        <f t="shared" si="8"/>
        <v>38224</v>
      </c>
      <c r="H36" s="166">
        <f t="shared" si="8"/>
        <v>64474</v>
      </c>
      <c r="I36" s="166">
        <f t="shared" si="8"/>
        <v>11776</v>
      </c>
      <c r="J36" s="166">
        <f t="shared" si="8"/>
        <v>52</v>
      </c>
      <c r="K36" s="166">
        <f t="shared" si="8"/>
        <v>343</v>
      </c>
      <c r="L36" s="166">
        <f t="shared" si="8"/>
        <v>14192</v>
      </c>
      <c r="M36" s="166">
        <f t="shared" si="8"/>
        <v>38111</v>
      </c>
    </row>
    <row r="37" spans="1:13" ht="14.25" customHeight="1">
      <c r="A37" s="142"/>
      <c r="B37" s="153"/>
      <c r="C37" s="163"/>
      <c r="D37" s="164"/>
      <c r="E37" s="163"/>
      <c r="F37" s="165"/>
      <c r="G37" s="174"/>
      <c r="H37" s="163"/>
      <c r="I37" s="163"/>
      <c r="J37" s="164"/>
      <c r="K37" s="163"/>
      <c r="L37" s="165"/>
      <c r="M37" s="174"/>
    </row>
    <row r="38" spans="1:13" ht="30" customHeight="1">
      <c r="A38" s="141" t="s">
        <v>182</v>
      </c>
      <c r="B38" s="151">
        <f aca="true" t="shared" si="9" ref="B38:B47">SUM(C38:G38)</f>
        <v>18790</v>
      </c>
      <c r="C38" s="163">
        <v>3653</v>
      </c>
      <c r="D38" s="164">
        <v>10</v>
      </c>
      <c r="E38" s="163">
        <v>100</v>
      </c>
      <c r="F38" s="165">
        <v>3299</v>
      </c>
      <c r="G38" s="163">
        <v>11728</v>
      </c>
      <c r="H38" s="166">
        <f aca="true" t="shared" si="10" ref="H38:H47">SUM(I38:M38)</f>
        <v>18766</v>
      </c>
      <c r="I38" s="163">
        <v>3653</v>
      </c>
      <c r="J38" s="164">
        <v>10</v>
      </c>
      <c r="K38" s="163">
        <v>100</v>
      </c>
      <c r="L38" s="165">
        <v>3299</v>
      </c>
      <c r="M38" s="163">
        <v>11704</v>
      </c>
    </row>
    <row r="39" spans="1:13" ht="30" customHeight="1">
      <c r="A39" s="141" t="s">
        <v>183</v>
      </c>
      <c r="B39" s="151">
        <f t="shared" si="9"/>
        <v>9455</v>
      </c>
      <c r="C39" s="163">
        <v>796</v>
      </c>
      <c r="D39" s="164">
        <v>8</v>
      </c>
      <c r="E39" s="163">
        <v>60</v>
      </c>
      <c r="F39" s="165">
        <v>2352</v>
      </c>
      <c r="G39" s="163">
        <v>6239</v>
      </c>
      <c r="H39" s="166">
        <f t="shared" si="10"/>
        <v>9347</v>
      </c>
      <c r="I39" s="163">
        <v>762</v>
      </c>
      <c r="J39" s="164">
        <v>8</v>
      </c>
      <c r="K39" s="163">
        <v>60</v>
      </c>
      <c r="L39" s="165">
        <v>2276</v>
      </c>
      <c r="M39" s="163">
        <v>6241</v>
      </c>
    </row>
    <row r="40" spans="1:13" ht="30" customHeight="1">
      <c r="A40" s="141" t="s">
        <v>184</v>
      </c>
      <c r="B40" s="151">
        <f t="shared" si="9"/>
        <v>8267</v>
      </c>
      <c r="C40" s="163">
        <v>1582</v>
      </c>
      <c r="D40" s="164" t="s">
        <v>34</v>
      </c>
      <c r="E40" s="163">
        <v>148</v>
      </c>
      <c r="F40" s="165">
        <v>2183</v>
      </c>
      <c r="G40" s="163">
        <v>4354</v>
      </c>
      <c r="H40" s="166">
        <f t="shared" si="10"/>
        <v>8153</v>
      </c>
      <c r="I40" s="163">
        <v>1582</v>
      </c>
      <c r="J40" s="164" t="s">
        <v>34</v>
      </c>
      <c r="K40" s="163">
        <v>100</v>
      </c>
      <c r="L40" s="165">
        <v>2183</v>
      </c>
      <c r="M40" s="163">
        <v>4288</v>
      </c>
    </row>
    <row r="41" spans="1:13" ht="30" customHeight="1">
      <c r="A41" s="141" t="s">
        <v>185</v>
      </c>
      <c r="B41" s="151">
        <f t="shared" si="9"/>
        <v>7579</v>
      </c>
      <c r="C41" s="163">
        <v>1462</v>
      </c>
      <c r="D41" s="164">
        <v>6</v>
      </c>
      <c r="E41" s="163" t="s">
        <v>34</v>
      </c>
      <c r="F41" s="165">
        <v>1560</v>
      </c>
      <c r="G41" s="163">
        <v>4551</v>
      </c>
      <c r="H41" s="166">
        <f t="shared" si="10"/>
        <v>7579</v>
      </c>
      <c r="I41" s="163">
        <v>1462</v>
      </c>
      <c r="J41" s="164">
        <v>6</v>
      </c>
      <c r="K41" s="163" t="s">
        <v>34</v>
      </c>
      <c r="L41" s="165">
        <v>1560</v>
      </c>
      <c r="M41" s="163">
        <v>4551</v>
      </c>
    </row>
    <row r="42" spans="1:13" ht="30" customHeight="1">
      <c r="A42" s="141" t="s">
        <v>193</v>
      </c>
      <c r="B42" s="151">
        <f t="shared" si="9"/>
        <v>4431</v>
      </c>
      <c r="C42" s="163">
        <v>847</v>
      </c>
      <c r="D42" s="164">
        <v>6</v>
      </c>
      <c r="E42" s="163">
        <v>50</v>
      </c>
      <c r="F42" s="165">
        <v>1075</v>
      </c>
      <c r="G42" s="163">
        <v>2453</v>
      </c>
      <c r="H42" s="166">
        <f t="shared" si="10"/>
        <v>4432</v>
      </c>
      <c r="I42" s="163">
        <v>847</v>
      </c>
      <c r="J42" s="164">
        <v>6</v>
      </c>
      <c r="K42" s="163">
        <v>50</v>
      </c>
      <c r="L42" s="165">
        <v>1076</v>
      </c>
      <c r="M42" s="163">
        <v>2453</v>
      </c>
    </row>
    <row r="43" spans="1:13" ht="30" customHeight="1">
      <c r="A43" s="141" t="s">
        <v>187</v>
      </c>
      <c r="B43" s="151">
        <f t="shared" si="9"/>
        <v>6647</v>
      </c>
      <c r="C43" s="163">
        <v>1311</v>
      </c>
      <c r="D43" s="164">
        <v>6</v>
      </c>
      <c r="E43" s="163" t="s">
        <v>34</v>
      </c>
      <c r="F43" s="165">
        <v>1347</v>
      </c>
      <c r="G43" s="163">
        <v>3983</v>
      </c>
      <c r="H43" s="166">
        <f t="shared" si="10"/>
        <v>6645</v>
      </c>
      <c r="I43" s="163">
        <v>1311</v>
      </c>
      <c r="J43" s="164">
        <v>6</v>
      </c>
      <c r="K43" s="163" t="s">
        <v>34</v>
      </c>
      <c r="L43" s="165">
        <v>1347</v>
      </c>
      <c r="M43" s="163">
        <v>3981</v>
      </c>
    </row>
    <row r="44" spans="1:13" ht="30" customHeight="1">
      <c r="A44" s="141" t="s">
        <v>188</v>
      </c>
      <c r="B44" s="151">
        <f t="shared" si="9"/>
        <v>3706</v>
      </c>
      <c r="C44" s="163">
        <v>918</v>
      </c>
      <c r="D44" s="164">
        <v>4</v>
      </c>
      <c r="E44" s="163" t="s">
        <v>34</v>
      </c>
      <c r="F44" s="165">
        <v>677</v>
      </c>
      <c r="G44" s="163">
        <v>2107</v>
      </c>
      <c r="H44" s="166">
        <f t="shared" si="10"/>
        <v>3687</v>
      </c>
      <c r="I44" s="163">
        <v>918</v>
      </c>
      <c r="J44" s="164">
        <v>4</v>
      </c>
      <c r="K44" s="163" t="s">
        <v>34</v>
      </c>
      <c r="L44" s="165">
        <v>681</v>
      </c>
      <c r="M44" s="163">
        <v>2084</v>
      </c>
    </row>
    <row r="45" spans="1:13" ht="30" customHeight="1">
      <c r="A45" s="141" t="s">
        <v>189</v>
      </c>
      <c r="B45" s="151">
        <f t="shared" si="9"/>
        <v>2231</v>
      </c>
      <c r="C45" s="163">
        <v>602</v>
      </c>
      <c r="D45" s="164">
        <v>4</v>
      </c>
      <c r="E45" s="163">
        <v>7</v>
      </c>
      <c r="F45" s="165">
        <v>301</v>
      </c>
      <c r="G45" s="163">
        <v>1317</v>
      </c>
      <c r="H45" s="166">
        <f t="shared" si="10"/>
        <v>2231</v>
      </c>
      <c r="I45" s="163">
        <v>602</v>
      </c>
      <c r="J45" s="164">
        <v>4</v>
      </c>
      <c r="K45" s="163">
        <v>7</v>
      </c>
      <c r="L45" s="165">
        <v>301</v>
      </c>
      <c r="M45" s="163">
        <v>1317</v>
      </c>
    </row>
    <row r="46" spans="1:13" ht="30" customHeight="1">
      <c r="A46" s="141" t="s">
        <v>190</v>
      </c>
      <c r="B46" s="151">
        <f t="shared" si="9"/>
        <v>1577</v>
      </c>
      <c r="C46" s="163">
        <v>266</v>
      </c>
      <c r="D46" s="164">
        <v>4</v>
      </c>
      <c r="E46" s="163" t="s">
        <v>34</v>
      </c>
      <c r="F46" s="165">
        <v>493</v>
      </c>
      <c r="G46" s="163">
        <v>814</v>
      </c>
      <c r="H46" s="166">
        <f t="shared" si="10"/>
        <v>1577</v>
      </c>
      <c r="I46" s="163">
        <v>266</v>
      </c>
      <c r="J46" s="164">
        <v>4</v>
      </c>
      <c r="K46" s="163" t="s">
        <v>34</v>
      </c>
      <c r="L46" s="165">
        <v>493</v>
      </c>
      <c r="M46" s="163">
        <v>814</v>
      </c>
    </row>
    <row r="47" spans="1:13" ht="30" customHeight="1">
      <c r="A47" s="167" t="s">
        <v>191</v>
      </c>
      <c r="B47" s="156">
        <f t="shared" si="9"/>
        <v>2077</v>
      </c>
      <c r="C47" s="168">
        <v>393</v>
      </c>
      <c r="D47" s="169">
        <v>4</v>
      </c>
      <c r="E47" s="168">
        <v>26</v>
      </c>
      <c r="F47" s="170">
        <v>976</v>
      </c>
      <c r="G47" s="168">
        <v>678</v>
      </c>
      <c r="H47" s="171">
        <f t="shared" si="10"/>
        <v>2057</v>
      </c>
      <c r="I47" s="168">
        <v>373</v>
      </c>
      <c r="J47" s="169">
        <v>4</v>
      </c>
      <c r="K47" s="168">
        <v>26</v>
      </c>
      <c r="L47" s="170">
        <v>976</v>
      </c>
      <c r="M47" s="168">
        <v>678</v>
      </c>
    </row>
  </sheetData>
  <sheetProtection/>
  <mergeCells count="27">
    <mergeCell ref="J2:M2"/>
    <mergeCell ref="N2:Q2"/>
    <mergeCell ref="B3:B4"/>
    <mergeCell ref="C3:C4"/>
    <mergeCell ref="D3:D4"/>
    <mergeCell ref="E3:E4"/>
    <mergeCell ref="F3:F4"/>
    <mergeCell ref="P3:P4"/>
    <mergeCell ref="Q3:Q4"/>
    <mergeCell ref="A19:A20"/>
    <mergeCell ref="B19:G19"/>
    <mergeCell ref="H19:M19"/>
    <mergeCell ref="G3:G4"/>
    <mergeCell ref="H3:H4"/>
    <mergeCell ref="I3:I4"/>
    <mergeCell ref="J3:J4"/>
    <mergeCell ref="K3:K4"/>
    <mergeCell ref="A34:A35"/>
    <mergeCell ref="B34:G34"/>
    <mergeCell ref="H34:M34"/>
    <mergeCell ref="M3:M4"/>
    <mergeCell ref="N3:N4"/>
    <mergeCell ref="O3:O4"/>
    <mergeCell ref="L3:L4"/>
    <mergeCell ref="A2:A4"/>
    <mergeCell ref="B2:E2"/>
    <mergeCell ref="F2:I2"/>
  </mergeCells>
  <printOptions/>
  <pageMargins left="0.7874015748031497" right="0.5905511811023623" top="0.59" bottom="0.59" header="0.5" footer="0.5118110236220472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pane xSplit="2" ySplit="4" topLeftCell="C5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4"/>
    </sheetView>
  </sheetViews>
  <sheetFormatPr defaultColWidth="9.50390625" defaultRowHeight="13.5"/>
  <cols>
    <col min="1" max="1" width="7.50390625" style="48" customWidth="1"/>
    <col min="2" max="2" width="9.125" style="3" bestFit="1" customWidth="1"/>
    <col min="3" max="6" width="7.50390625" style="4" customWidth="1"/>
    <col min="7" max="7" width="9.00390625" style="4" customWidth="1"/>
    <col min="8" max="11" width="7.50390625" style="4" customWidth="1"/>
    <col min="12" max="16384" width="9.50390625" style="3" customWidth="1"/>
  </cols>
  <sheetData>
    <row r="1" ht="23.25" customHeight="1">
      <c r="A1" s="2" t="s">
        <v>19</v>
      </c>
    </row>
    <row r="2" spans="1:11" ht="18" customHeight="1">
      <c r="A2" s="195"/>
      <c r="B2" s="195" t="s">
        <v>20</v>
      </c>
      <c r="C2" s="198" t="s">
        <v>21</v>
      </c>
      <c r="D2" s="199"/>
      <c r="E2" s="199"/>
      <c r="F2" s="199"/>
      <c r="G2" s="200"/>
      <c r="H2" s="201" t="s">
        <v>22</v>
      </c>
      <c r="I2" s="201"/>
      <c r="J2" s="201"/>
      <c r="K2" s="202" t="s">
        <v>23</v>
      </c>
    </row>
    <row r="3" spans="1:11" s="6" customFormat="1" ht="18" customHeight="1">
      <c r="A3" s="196"/>
      <c r="B3" s="196"/>
      <c r="C3" s="205" t="s">
        <v>24</v>
      </c>
      <c r="D3" s="202" t="s">
        <v>25</v>
      </c>
      <c r="E3" s="202" t="s">
        <v>26</v>
      </c>
      <c r="F3" s="198" t="s">
        <v>27</v>
      </c>
      <c r="G3" s="200"/>
      <c r="H3" s="205" t="s">
        <v>24</v>
      </c>
      <c r="I3" s="207" t="s">
        <v>28</v>
      </c>
      <c r="J3" s="205" t="s">
        <v>29</v>
      </c>
      <c r="K3" s="203"/>
    </row>
    <row r="4" spans="1:11" s="6" customFormat="1" ht="24.75" customHeight="1">
      <c r="A4" s="197"/>
      <c r="B4" s="197"/>
      <c r="C4" s="206"/>
      <c r="D4" s="206"/>
      <c r="E4" s="206"/>
      <c r="F4" s="7" t="s">
        <v>24</v>
      </c>
      <c r="G4" s="8" t="s">
        <v>30</v>
      </c>
      <c r="H4" s="206"/>
      <c r="I4" s="208"/>
      <c r="J4" s="206"/>
      <c r="K4" s="204"/>
    </row>
    <row r="5" spans="1:11" s="6" customFormat="1" ht="21" customHeight="1">
      <c r="A5" s="9"/>
      <c r="B5" s="10" t="s">
        <v>31</v>
      </c>
      <c r="C5" s="11">
        <f>SUM(D5:F5)</f>
        <v>351</v>
      </c>
      <c r="D5" s="11">
        <f>SUM(D6,D16,D20,D28,D35,D43,D49,D59,D67,D71)</f>
        <v>32</v>
      </c>
      <c r="E5" s="11">
        <f>SUM(E6,E16,E20,E28,E35,E43,E49,E59,E67,E71)</f>
        <v>0</v>
      </c>
      <c r="F5" s="11">
        <f>SUM(F6,F16,F20,F28,F35,F43,F49,F59,F67,F71)</f>
        <v>319</v>
      </c>
      <c r="G5" s="11">
        <f>SUM(G6,G16,G20,G28,G35,G43,G49,G59,G67,G71)</f>
        <v>163</v>
      </c>
      <c r="H5" s="11">
        <f>SUM(I5:J5)</f>
        <v>4936</v>
      </c>
      <c r="I5" s="12">
        <f>SUM(I6,I16,I20,I28,I35,I43,I49,I59,I67,I71)</f>
        <v>333</v>
      </c>
      <c r="J5" s="11">
        <f>SUM(J6,J16,J20,J28,J35,J43,J49,J59,J67,J71)</f>
        <v>4603</v>
      </c>
      <c r="K5" s="11">
        <f>SUM(K6,K16,K20,K28,K35,K43,K49,K59,K67,K71)</f>
        <v>2947</v>
      </c>
    </row>
    <row r="6" spans="1:11" s="6" customFormat="1" ht="16.5" customHeight="1">
      <c r="A6" s="13" t="s">
        <v>32</v>
      </c>
      <c r="B6" s="14" t="s">
        <v>32</v>
      </c>
      <c r="C6" s="15">
        <f>SUM(D6:F6)</f>
        <v>107</v>
      </c>
      <c r="D6" s="15">
        <f>SUM(D7:D15)</f>
        <v>11</v>
      </c>
      <c r="E6" s="15">
        <f>SUM(E7:E15)</f>
        <v>0</v>
      </c>
      <c r="F6" s="15">
        <f>SUM(F7:F15)</f>
        <v>96</v>
      </c>
      <c r="G6" s="15">
        <f>SUM(G7:G15)</f>
        <v>41</v>
      </c>
      <c r="H6" s="15">
        <f aca="true" t="shared" si="0" ref="H6:H69">SUM(I6:J6)</f>
        <v>1576</v>
      </c>
      <c r="I6" s="16">
        <f>SUM(I7:I15)</f>
        <v>88</v>
      </c>
      <c r="J6" s="15">
        <f>SUM(J7:J15)</f>
        <v>1488</v>
      </c>
      <c r="K6" s="15">
        <f>SUM(K7:K15)</f>
        <v>932</v>
      </c>
    </row>
    <row r="7" spans="1:11" ht="16.5" customHeight="1">
      <c r="A7" s="17"/>
      <c r="B7" s="17" t="s">
        <v>33</v>
      </c>
      <c r="C7" s="18">
        <f aca="true" t="shared" si="1" ref="C7:C70">SUM(D7:F7)</f>
        <v>5</v>
      </c>
      <c r="D7" s="19" t="s">
        <v>34</v>
      </c>
      <c r="E7" s="19" t="s">
        <v>34</v>
      </c>
      <c r="F7" s="19">
        <v>5</v>
      </c>
      <c r="G7" s="19">
        <v>3</v>
      </c>
      <c r="H7" s="18">
        <f t="shared" si="0"/>
        <v>229</v>
      </c>
      <c r="I7" s="19">
        <v>18</v>
      </c>
      <c r="J7" s="20">
        <v>211</v>
      </c>
      <c r="K7" s="20">
        <v>143</v>
      </c>
    </row>
    <row r="8" spans="1:11" ht="16.5" customHeight="1">
      <c r="A8" s="17"/>
      <c r="B8" s="17" t="s">
        <v>35</v>
      </c>
      <c r="C8" s="18">
        <f t="shared" si="1"/>
        <v>8</v>
      </c>
      <c r="D8" s="19" t="s">
        <v>34</v>
      </c>
      <c r="E8" s="19" t="s">
        <v>34</v>
      </c>
      <c r="F8" s="19">
        <v>8</v>
      </c>
      <c r="G8" s="19">
        <v>5</v>
      </c>
      <c r="H8" s="18">
        <f t="shared" si="0"/>
        <v>168</v>
      </c>
      <c r="I8" s="19">
        <v>8</v>
      </c>
      <c r="J8" s="20">
        <v>160</v>
      </c>
      <c r="K8" s="20">
        <v>90</v>
      </c>
    </row>
    <row r="9" spans="1:11" ht="16.5" customHeight="1">
      <c r="A9" s="17"/>
      <c r="B9" s="17" t="s">
        <v>36</v>
      </c>
      <c r="C9" s="18">
        <f t="shared" si="1"/>
        <v>11</v>
      </c>
      <c r="D9" s="19">
        <v>1</v>
      </c>
      <c r="E9" s="19" t="s">
        <v>34</v>
      </c>
      <c r="F9" s="19">
        <v>10</v>
      </c>
      <c r="G9" s="19">
        <v>3</v>
      </c>
      <c r="H9" s="18">
        <f t="shared" si="0"/>
        <v>133</v>
      </c>
      <c r="I9" s="19">
        <v>8</v>
      </c>
      <c r="J9" s="20">
        <v>125</v>
      </c>
      <c r="K9" s="20">
        <v>71</v>
      </c>
    </row>
    <row r="10" spans="1:11" ht="16.5" customHeight="1">
      <c r="A10" s="17"/>
      <c r="B10" s="17" t="s">
        <v>37</v>
      </c>
      <c r="C10" s="18">
        <f t="shared" si="1"/>
        <v>9</v>
      </c>
      <c r="D10" s="19" t="s">
        <v>34</v>
      </c>
      <c r="E10" s="19" t="s">
        <v>34</v>
      </c>
      <c r="F10" s="19">
        <v>9</v>
      </c>
      <c r="G10" s="19">
        <v>5</v>
      </c>
      <c r="H10" s="18">
        <f t="shared" si="0"/>
        <v>126</v>
      </c>
      <c r="I10" s="19">
        <v>4</v>
      </c>
      <c r="J10" s="20">
        <v>122</v>
      </c>
      <c r="K10" s="20">
        <v>74</v>
      </c>
    </row>
    <row r="11" spans="1:14" ht="16.5" customHeight="1">
      <c r="A11" s="17"/>
      <c r="B11" s="17" t="s">
        <v>38</v>
      </c>
      <c r="C11" s="18">
        <f t="shared" si="1"/>
        <v>12</v>
      </c>
      <c r="D11" s="19" t="s">
        <v>34</v>
      </c>
      <c r="E11" s="19" t="s">
        <v>34</v>
      </c>
      <c r="F11" s="19">
        <v>12</v>
      </c>
      <c r="G11" s="19">
        <v>6</v>
      </c>
      <c r="H11" s="18">
        <f t="shared" si="0"/>
        <v>141</v>
      </c>
      <c r="I11" s="19">
        <v>12</v>
      </c>
      <c r="J11" s="20">
        <v>129</v>
      </c>
      <c r="K11" s="20">
        <v>83</v>
      </c>
      <c r="N11" s="21"/>
    </row>
    <row r="12" spans="1:14" ht="16.5" customHeight="1">
      <c r="A12" s="17"/>
      <c r="B12" s="17" t="s">
        <v>39</v>
      </c>
      <c r="C12" s="18">
        <f t="shared" si="1"/>
        <v>6</v>
      </c>
      <c r="D12" s="19" t="s">
        <v>34</v>
      </c>
      <c r="E12" s="19" t="s">
        <v>34</v>
      </c>
      <c r="F12" s="19">
        <v>6</v>
      </c>
      <c r="G12" s="19">
        <v>3</v>
      </c>
      <c r="H12" s="18">
        <f t="shared" si="0"/>
        <v>172</v>
      </c>
      <c r="I12" s="19">
        <v>9</v>
      </c>
      <c r="J12" s="20">
        <v>163</v>
      </c>
      <c r="K12" s="20">
        <v>103</v>
      </c>
      <c r="N12" s="22"/>
    </row>
    <row r="13" spans="1:14" ht="16.5" customHeight="1">
      <c r="A13" s="17"/>
      <c r="B13" s="17" t="s">
        <v>40</v>
      </c>
      <c r="C13" s="18">
        <f t="shared" si="1"/>
        <v>19</v>
      </c>
      <c r="D13" s="19">
        <v>4</v>
      </c>
      <c r="E13" s="19" t="s">
        <v>34</v>
      </c>
      <c r="F13" s="19">
        <v>15</v>
      </c>
      <c r="G13" s="19">
        <v>7</v>
      </c>
      <c r="H13" s="18">
        <f t="shared" si="0"/>
        <v>148</v>
      </c>
      <c r="I13" s="19">
        <v>13</v>
      </c>
      <c r="J13" s="20">
        <v>135</v>
      </c>
      <c r="K13" s="20">
        <v>99</v>
      </c>
      <c r="N13" s="23"/>
    </row>
    <row r="14" spans="1:14" ht="16.5" customHeight="1">
      <c r="A14" s="17"/>
      <c r="B14" s="17" t="s">
        <v>41</v>
      </c>
      <c r="C14" s="18">
        <f t="shared" si="1"/>
        <v>21</v>
      </c>
      <c r="D14" s="19" t="s">
        <v>34</v>
      </c>
      <c r="E14" s="19" t="s">
        <v>34</v>
      </c>
      <c r="F14" s="19">
        <v>21</v>
      </c>
      <c r="G14" s="19">
        <v>5</v>
      </c>
      <c r="H14" s="18">
        <f t="shared" si="0"/>
        <v>294</v>
      </c>
      <c r="I14" s="19">
        <v>8</v>
      </c>
      <c r="J14" s="20">
        <v>286</v>
      </c>
      <c r="K14" s="20">
        <v>181</v>
      </c>
      <c r="N14" s="21"/>
    </row>
    <row r="15" spans="1:11" ht="16.5" customHeight="1">
      <c r="A15" s="24"/>
      <c r="B15" s="24" t="s">
        <v>42</v>
      </c>
      <c r="C15" s="25">
        <f t="shared" si="1"/>
        <v>16</v>
      </c>
      <c r="D15" s="26">
        <v>6</v>
      </c>
      <c r="E15" s="26" t="s">
        <v>34</v>
      </c>
      <c r="F15" s="26">
        <v>10</v>
      </c>
      <c r="G15" s="26">
        <v>4</v>
      </c>
      <c r="H15" s="25">
        <f t="shared" si="0"/>
        <v>165</v>
      </c>
      <c r="I15" s="26">
        <v>8</v>
      </c>
      <c r="J15" s="27">
        <v>157</v>
      </c>
      <c r="K15" s="27">
        <v>88</v>
      </c>
    </row>
    <row r="16" spans="1:11" ht="16.5" customHeight="1">
      <c r="A16" s="28" t="s">
        <v>43</v>
      </c>
      <c r="B16" s="13"/>
      <c r="C16" s="15">
        <f t="shared" si="1"/>
        <v>51</v>
      </c>
      <c r="D16" s="16">
        <f>SUM(D17:D19)</f>
        <v>2</v>
      </c>
      <c r="E16" s="16">
        <f>SUM(E17:E19)</f>
        <v>0</v>
      </c>
      <c r="F16" s="16">
        <f>SUM(F17:F19)</f>
        <v>49</v>
      </c>
      <c r="G16" s="16">
        <f>SUM(G17:G19)</f>
        <v>30</v>
      </c>
      <c r="H16" s="15">
        <f t="shared" si="0"/>
        <v>1066</v>
      </c>
      <c r="I16" s="16">
        <f>SUM(I17:I19)</f>
        <v>57</v>
      </c>
      <c r="J16" s="15">
        <f>SUM(J17:J19)</f>
        <v>1009</v>
      </c>
      <c r="K16" s="15">
        <f>SUM(K17:K19)</f>
        <v>586</v>
      </c>
    </row>
    <row r="17" spans="1:11" ht="16.5" customHeight="1">
      <c r="A17" s="29" t="s">
        <v>44</v>
      </c>
      <c r="B17" s="30" t="s">
        <v>45</v>
      </c>
      <c r="C17" s="31">
        <f t="shared" si="1"/>
        <v>25</v>
      </c>
      <c r="D17" s="32" t="s">
        <v>34</v>
      </c>
      <c r="E17" s="32" t="s">
        <v>34</v>
      </c>
      <c r="F17" s="32">
        <v>25</v>
      </c>
      <c r="G17" s="32">
        <v>16</v>
      </c>
      <c r="H17" s="31">
        <f t="shared" si="0"/>
        <v>485</v>
      </c>
      <c r="I17" s="32">
        <v>30</v>
      </c>
      <c r="J17" s="33">
        <v>455</v>
      </c>
      <c r="K17" s="33">
        <v>245</v>
      </c>
    </row>
    <row r="18" spans="1:11" ht="16.5" customHeight="1">
      <c r="A18" s="29" t="s">
        <v>46</v>
      </c>
      <c r="B18" s="30" t="s">
        <v>47</v>
      </c>
      <c r="C18" s="31">
        <f t="shared" si="1"/>
        <v>23</v>
      </c>
      <c r="D18" s="32">
        <v>2</v>
      </c>
      <c r="E18" s="32" t="s">
        <v>34</v>
      </c>
      <c r="F18" s="32">
        <v>21</v>
      </c>
      <c r="G18" s="32">
        <v>14</v>
      </c>
      <c r="H18" s="31">
        <f t="shared" si="0"/>
        <v>459</v>
      </c>
      <c r="I18" s="32">
        <v>21</v>
      </c>
      <c r="J18" s="33">
        <v>438</v>
      </c>
      <c r="K18" s="33">
        <v>275</v>
      </c>
    </row>
    <row r="19" spans="1:11" ht="16.5" customHeight="1">
      <c r="A19" s="34" t="s">
        <v>48</v>
      </c>
      <c r="B19" s="35" t="s">
        <v>49</v>
      </c>
      <c r="C19" s="36">
        <f t="shared" si="1"/>
        <v>3</v>
      </c>
      <c r="D19" s="37" t="s">
        <v>34</v>
      </c>
      <c r="E19" s="37" t="s">
        <v>34</v>
      </c>
      <c r="F19" s="37">
        <v>3</v>
      </c>
      <c r="G19" s="37" t="s">
        <v>34</v>
      </c>
      <c r="H19" s="36">
        <f t="shared" si="0"/>
        <v>122</v>
      </c>
      <c r="I19" s="37">
        <v>6</v>
      </c>
      <c r="J19" s="38">
        <v>116</v>
      </c>
      <c r="K19" s="38">
        <v>66</v>
      </c>
    </row>
    <row r="20" spans="1:11" ht="16.5" customHeight="1">
      <c r="A20" s="39" t="s">
        <v>50</v>
      </c>
      <c r="B20" s="17"/>
      <c r="C20" s="18">
        <f t="shared" si="1"/>
        <v>33</v>
      </c>
      <c r="D20" s="40">
        <f>SUM(D25,D21)</f>
        <v>4</v>
      </c>
      <c r="E20" s="40">
        <f>SUM(E25,E21)</f>
        <v>0</v>
      </c>
      <c r="F20" s="40">
        <f>SUM(F25,F21)</f>
        <v>29</v>
      </c>
      <c r="G20" s="40">
        <f>SUM(G25,G21)</f>
        <v>15</v>
      </c>
      <c r="H20" s="18">
        <f t="shared" si="0"/>
        <v>565</v>
      </c>
      <c r="I20" s="40">
        <f>SUM(I25,I21)</f>
        <v>33</v>
      </c>
      <c r="J20" s="18">
        <f>SUM(J25,J21)</f>
        <v>532</v>
      </c>
      <c r="K20" s="18">
        <f>SUM(K25,K21)</f>
        <v>358</v>
      </c>
    </row>
    <row r="21" spans="1:11" ht="16.5" customHeight="1">
      <c r="A21" s="41" t="s">
        <v>51</v>
      </c>
      <c r="B21" s="41"/>
      <c r="C21" s="42">
        <f t="shared" si="1"/>
        <v>18</v>
      </c>
      <c r="D21" s="43">
        <f>SUM(D22:D24)</f>
        <v>0</v>
      </c>
      <c r="E21" s="43">
        <f>SUM(E22:E24)</f>
        <v>0</v>
      </c>
      <c r="F21" s="43">
        <f>SUM(F22:F24)</f>
        <v>18</v>
      </c>
      <c r="G21" s="43">
        <f>SUM(G22:G24)</f>
        <v>9</v>
      </c>
      <c r="H21" s="42">
        <f t="shared" si="0"/>
        <v>299</v>
      </c>
      <c r="I21" s="43">
        <f>SUM(I22:I24)</f>
        <v>13</v>
      </c>
      <c r="J21" s="42">
        <f>SUM(J22:J24)</f>
        <v>286</v>
      </c>
      <c r="K21" s="42">
        <f>SUM(K22:K24)</f>
        <v>182</v>
      </c>
    </row>
    <row r="22" spans="1:11" ht="16.5" customHeight="1">
      <c r="A22" s="17"/>
      <c r="B22" s="17" t="s">
        <v>52</v>
      </c>
      <c r="C22" s="18">
        <f t="shared" si="1"/>
        <v>8</v>
      </c>
      <c r="D22" s="19" t="s">
        <v>34</v>
      </c>
      <c r="E22" s="19" t="s">
        <v>34</v>
      </c>
      <c r="F22" s="19">
        <v>8</v>
      </c>
      <c r="G22" s="19">
        <v>3</v>
      </c>
      <c r="H22" s="18">
        <f t="shared" si="0"/>
        <v>167</v>
      </c>
      <c r="I22" s="19">
        <v>9</v>
      </c>
      <c r="J22" s="20">
        <v>158</v>
      </c>
      <c r="K22" s="20">
        <v>106</v>
      </c>
    </row>
    <row r="23" spans="1:11" ht="16.5" customHeight="1">
      <c r="A23" s="17"/>
      <c r="B23" s="17" t="s">
        <v>53</v>
      </c>
      <c r="C23" s="18">
        <f t="shared" si="1"/>
        <v>8</v>
      </c>
      <c r="D23" s="19" t="s">
        <v>34</v>
      </c>
      <c r="E23" s="19" t="s">
        <v>34</v>
      </c>
      <c r="F23" s="19">
        <v>8</v>
      </c>
      <c r="G23" s="19">
        <v>4</v>
      </c>
      <c r="H23" s="18">
        <f t="shared" si="0"/>
        <v>113</v>
      </c>
      <c r="I23" s="19">
        <v>4</v>
      </c>
      <c r="J23" s="20">
        <v>109</v>
      </c>
      <c r="K23" s="20">
        <v>68</v>
      </c>
    </row>
    <row r="24" spans="1:11" ht="16.5" customHeight="1">
      <c r="A24" s="44"/>
      <c r="B24" s="44" t="s">
        <v>54</v>
      </c>
      <c r="C24" s="45">
        <f t="shared" si="1"/>
        <v>2</v>
      </c>
      <c r="D24" s="46" t="s">
        <v>34</v>
      </c>
      <c r="E24" s="46" t="s">
        <v>34</v>
      </c>
      <c r="F24" s="46">
        <v>2</v>
      </c>
      <c r="G24" s="46">
        <v>2</v>
      </c>
      <c r="H24" s="45">
        <f t="shared" si="0"/>
        <v>19</v>
      </c>
      <c r="I24" s="46" t="s">
        <v>34</v>
      </c>
      <c r="J24" s="47">
        <v>19</v>
      </c>
      <c r="K24" s="47">
        <v>8</v>
      </c>
    </row>
    <row r="25" spans="1:11" ht="16.5" customHeight="1">
      <c r="A25" s="17" t="s">
        <v>55</v>
      </c>
      <c r="B25" s="17"/>
      <c r="C25" s="18">
        <f t="shared" si="1"/>
        <v>15</v>
      </c>
      <c r="D25" s="40">
        <f>SUM(D26:D27)</f>
        <v>4</v>
      </c>
      <c r="E25" s="40">
        <f>SUM(E26:E27)</f>
        <v>0</v>
      </c>
      <c r="F25" s="40">
        <f>SUM(F26:F27)</f>
        <v>11</v>
      </c>
      <c r="G25" s="40">
        <f>SUM(G26:G27)</f>
        <v>6</v>
      </c>
      <c r="H25" s="18">
        <f t="shared" si="0"/>
        <v>266</v>
      </c>
      <c r="I25" s="40">
        <f>SUM(I26:I27)</f>
        <v>20</v>
      </c>
      <c r="J25" s="18">
        <f>SUM(J26:J27)</f>
        <v>246</v>
      </c>
      <c r="K25" s="18">
        <f>SUM(K26:K27)</f>
        <v>176</v>
      </c>
    </row>
    <row r="26" spans="1:11" ht="16.5" customHeight="1">
      <c r="A26" s="17"/>
      <c r="B26" s="17" t="s">
        <v>56</v>
      </c>
      <c r="C26" s="18">
        <f t="shared" si="1"/>
        <v>6</v>
      </c>
      <c r="D26" s="19" t="s">
        <v>34</v>
      </c>
      <c r="E26" s="19" t="s">
        <v>34</v>
      </c>
      <c r="F26" s="19">
        <v>6</v>
      </c>
      <c r="G26" s="19">
        <v>3</v>
      </c>
      <c r="H26" s="18">
        <f t="shared" si="0"/>
        <v>187</v>
      </c>
      <c r="I26" s="19">
        <v>13</v>
      </c>
      <c r="J26" s="20">
        <v>174</v>
      </c>
      <c r="K26" s="20">
        <v>128</v>
      </c>
    </row>
    <row r="27" spans="1:11" ht="16.5" customHeight="1">
      <c r="A27" s="24"/>
      <c r="B27" s="24" t="s">
        <v>57</v>
      </c>
      <c r="C27" s="25">
        <f t="shared" si="1"/>
        <v>9</v>
      </c>
      <c r="D27" s="26">
        <v>4</v>
      </c>
      <c r="E27" s="26" t="s">
        <v>34</v>
      </c>
      <c r="F27" s="26">
        <v>5</v>
      </c>
      <c r="G27" s="26">
        <v>3</v>
      </c>
      <c r="H27" s="25">
        <f t="shared" si="0"/>
        <v>79</v>
      </c>
      <c r="I27" s="26">
        <v>7</v>
      </c>
      <c r="J27" s="27">
        <v>72</v>
      </c>
      <c r="K27" s="27">
        <v>48</v>
      </c>
    </row>
    <row r="28" spans="1:11" ht="16.5" customHeight="1">
      <c r="A28" s="28" t="s">
        <v>58</v>
      </c>
      <c r="B28" s="13"/>
      <c r="C28" s="15">
        <f t="shared" si="1"/>
        <v>41</v>
      </c>
      <c r="D28" s="16">
        <f>SUM(D29:D30)</f>
        <v>4</v>
      </c>
      <c r="E28" s="16">
        <f>SUM(E29:E30)</f>
        <v>0</v>
      </c>
      <c r="F28" s="16">
        <f>SUM(F29:F30)</f>
        <v>37</v>
      </c>
      <c r="G28" s="16">
        <f>SUM(G29:G30)</f>
        <v>19</v>
      </c>
      <c r="H28" s="15">
        <f t="shared" si="0"/>
        <v>534</v>
      </c>
      <c r="I28" s="16">
        <f>SUM(I29:I30)</f>
        <v>44</v>
      </c>
      <c r="J28" s="15">
        <f>SUM(J29:J30)</f>
        <v>490</v>
      </c>
      <c r="K28" s="15">
        <f>SUM(K29:K30)</f>
        <v>336</v>
      </c>
    </row>
    <row r="29" spans="1:11" ht="16.5" customHeight="1">
      <c r="A29" s="29" t="s">
        <v>59</v>
      </c>
      <c r="B29" s="30" t="s">
        <v>60</v>
      </c>
      <c r="C29" s="31">
        <f t="shared" si="1"/>
        <v>22</v>
      </c>
      <c r="D29" s="32">
        <v>2</v>
      </c>
      <c r="E29" s="32" t="s">
        <v>34</v>
      </c>
      <c r="F29" s="32">
        <v>20</v>
      </c>
      <c r="G29" s="32">
        <v>11</v>
      </c>
      <c r="H29" s="31">
        <f t="shared" si="0"/>
        <v>243</v>
      </c>
      <c r="I29" s="32">
        <v>23</v>
      </c>
      <c r="J29" s="33">
        <v>220</v>
      </c>
      <c r="K29" s="33">
        <v>154</v>
      </c>
    </row>
    <row r="30" spans="1:11" ht="16.5" customHeight="1">
      <c r="A30" s="17" t="s">
        <v>61</v>
      </c>
      <c r="B30" s="17"/>
      <c r="C30" s="18">
        <f t="shared" si="1"/>
        <v>19</v>
      </c>
      <c r="D30" s="40">
        <f>SUM(D31:D34)</f>
        <v>2</v>
      </c>
      <c r="E30" s="40">
        <f>SUM(E31:E34)</f>
        <v>0</v>
      </c>
      <c r="F30" s="40">
        <f>SUM(F31:F34)</f>
        <v>17</v>
      </c>
      <c r="G30" s="40">
        <f>SUM(G31:G34)</f>
        <v>8</v>
      </c>
      <c r="H30" s="18">
        <f t="shared" si="0"/>
        <v>291</v>
      </c>
      <c r="I30" s="40">
        <f>SUM(I31:I34)</f>
        <v>21</v>
      </c>
      <c r="J30" s="18">
        <f>SUM(J31:J34)</f>
        <v>270</v>
      </c>
      <c r="K30" s="18">
        <f>SUM(K31:K34)</f>
        <v>182</v>
      </c>
    </row>
    <row r="31" spans="1:11" ht="16.5" customHeight="1">
      <c r="A31" s="17"/>
      <c r="B31" s="17" t="s">
        <v>62</v>
      </c>
      <c r="C31" s="18">
        <f t="shared" si="1"/>
        <v>15</v>
      </c>
      <c r="D31" s="19">
        <v>1</v>
      </c>
      <c r="E31" s="19" t="s">
        <v>34</v>
      </c>
      <c r="F31" s="19">
        <v>14</v>
      </c>
      <c r="G31" s="19">
        <v>6</v>
      </c>
      <c r="H31" s="18">
        <f t="shared" si="0"/>
        <v>171</v>
      </c>
      <c r="I31" s="19">
        <v>13</v>
      </c>
      <c r="J31" s="20">
        <v>158</v>
      </c>
      <c r="K31" s="20">
        <v>117</v>
      </c>
    </row>
    <row r="32" spans="1:11" ht="16.5" customHeight="1">
      <c r="A32" s="17"/>
      <c r="B32" s="17" t="s">
        <v>63</v>
      </c>
      <c r="C32" s="18">
        <f t="shared" si="1"/>
        <v>2</v>
      </c>
      <c r="D32" s="19" t="s">
        <v>34</v>
      </c>
      <c r="E32" s="19" t="s">
        <v>34</v>
      </c>
      <c r="F32" s="19">
        <v>2</v>
      </c>
      <c r="G32" s="19">
        <v>1</v>
      </c>
      <c r="H32" s="18">
        <f t="shared" si="0"/>
        <v>77</v>
      </c>
      <c r="I32" s="19">
        <v>6</v>
      </c>
      <c r="J32" s="20">
        <v>71</v>
      </c>
      <c r="K32" s="20">
        <v>36</v>
      </c>
    </row>
    <row r="33" spans="1:11" ht="16.5" customHeight="1">
      <c r="A33" s="17"/>
      <c r="B33" s="17" t="s">
        <v>64</v>
      </c>
      <c r="C33" s="18">
        <f t="shared" si="1"/>
        <v>2</v>
      </c>
      <c r="D33" s="19">
        <v>1</v>
      </c>
      <c r="E33" s="19" t="s">
        <v>34</v>
      </c>
      <c r="F33" s="19">
        <v>1</v>
      </c>
      <c r="G33" s="19">
        <v>1</v>
      </c>
      <c r="H33" s="18">
        <f t="shared" si="0"/>
        <v>18</v>
      </c>
      <c r="I33" s="19" t="s">
        <v>34</v>
      </c>
      <c r="J33" s="20">
        <v>18</v>
      </c>
      <c r="K33" s="20">
        <v>15</v>
      </c>
    </row>
    <row r="34" spans="1:11" ht="16.5" customHeight="1">
      <c r="A34" s="24"/>
      <c r="B34" s="24" t="s">
        <v>65</v>
      </c>
      <c r="C34" s="25">
        <f t="shared" si="1"/>
        <v>0</v>
      </c>
      <c r="D34" s="26" t="s">
        <v>34</v>
      </c>
      <c r="E34" s="26" t="s">
        <v>34</v>
      </c>
      <c r="F34" s="26" t="s">
        <v>34</v>
      </c>
      <c r="G34" s="26" t="s">
        <v>34</v>
      </c>
      <c r="H34" s="25">
        <f t="shared" si="0"/>
        <v>25</v>
      </c>
      <c r="I34" s="26">
        <v>2</v>
      </c>
      <c r="J34" s="27">
        <v>23</v>
      </c>
      <c r="K34" s="27">
        <v>14</v>
      </c>
    </row>
    <row r="35" spans="1:11" ht="16.5" customHeight="1">
      <c r="A35" s="28" t="s">
        <v>66</v>
      </c>
      <c r="B35" s="13"/>
      <c r="C35" s="15">
        <f t="shared" si="1"/>
        <v>22</v>
      </c>
      <c r="D35" s="16">
        <f>SUM(D36)</f>
        <v>2</v>
      </c>
      <c r="E35" s="16">
        <f>SUM(E36)</f>
        <v>0</v>
      </c>
      <c r="F35" s="16">
        <f>SUM(F36)</f>
        <v>20</v>
      </c>
      <c r="G35" s="16">
        <f>SUM(G36)</f>
        <v>8</v>
      </c>
      <c r="H35" s="15">
        <f t="shared" si="0"/>
        <v>207</v>
      </c>
      <c r="I35" s="16">
        <f>SUM(I36)</f>
        <v>18</v>
      </c>
      <c r="J35" s="15">
        <f>SUM(J36)</f>
        <v>189</v>
      </c>
      <c r="K35" s="15">
        <f>SUM(K36)</f>
        <v>130</v>
      </c>
    </row>
    <row r="36" spans="1:11" ht="16.5" customHeight="1">
      <c r="A36" s="41" t="s">
        <v>67</v>
      </c>
      <c r="B36" s="41"/>
      <c r="C36" s="42">
        <f t="shared" si="1"/>
        <v>22</v>
      </c>
      <c r="D36" s="43">
        <f>SUM(D37:D42)</f>
        <v>2</v>
      </c>
      <c r="E36" s="43">
        <f>SUM(E37:E42)</f>
        <v>0</v>
      </c>
      <c r="F36" s="43">
        <f>SUM(F37:F42)</f>
        <v>20</v>
      </c>
      <c r="G36" s="43">
        <f>SUM(G37:G42)</f>
        <v>8</v>
      </c>
      <c r="H36" s="42">
        <f t="shared" si="0"/>
        <v>207</v>
      </c>
      <c r="I36" s="43">
        <f>SUM(I37:I42)</f>
        <v>18</v>
      </c>
      <c r="J36" s="42">
        <f>SUM(J37:J42)</f>
        <v>189</v>
      </c>
      <c r="K36" s="42">
        <f>SUM(K37:K42)</f>
        <v>130</v>
      </c>
    </row>
    <row r="37" spans="1:11" ht="16.5" customHeight="1">
      <c r="A37" s="17"/>
      <c r="B37" s="17" t="s">
        <v>68</v>
      </c>
      <c r="C37" s="18">
        <f t="shared" si="1"/>
        <v>2</v>
      </c>
      <c r="D37" s="19" t="s">
        <v>34</v>
      </c>
      <c r="E37" s="19" t="s">
        <v>34</v>
      </c>
      <c r="F37" s="19">
        <v>2</v>
      </c>
      <c r="G37" s="19" t="s">
        <v>34</v>
      </c>
      <c r="H37" s="18">
        <f t="shared" si="0"/>
        <v>34</v>
      </c>
      <c r="I37" s="19">
        <v>6</v>
      </c>
      <c r="J37" s="20">
        <v>28</v>
      </c>
      <c r="K37" s="20">
        <v>17</v>
      </c>
    </row>
    <row r="38" spans="1:11" ht="16.5" customHeight="1">
      <c r="A38" s="17"/>
      <c r="B38" s="17" t="s">
        <v>69</v>
      </c>
      <c r="C38" s="18">
        <f t="shared" si="1"/>
        <v>7</v>
      </c>
      <c r="D38" s="19">
        <v>1</v>
      </c>
      <c r="E38" s="19" t="s">
        <v>34</v>
      </c>
      <c r="F38" s="19">
        <v>6</v>
      </c>
      <c r="G38" s="19">
        <v>5</v>
      </c>
      <c r="H38" s="18">
        <f t="shared" si="0"/>
        <v>60</v>
      </c>
      <c r="I38" s="19">
        <v>2</v>
      </c>
      <c r="J38" s="20">
        <v>58</v>
      </c>
      <c r="K38" s="20">
        <v>46</v>
      </c>
    </row>
    <row r="39" spans="1:11" ht="16.5" customHeight="1">
      <c r="A39" s="17"/>
      <c r="B39" s="17" t="s">
        <v>70</v>
      </c>
      <c r="C39" s="18">
        <f t="shared" si="1"/>
        <v>4</v>
      </c>
      <c r="D39" s="19" t="s">
        <v>34</v>
      </c>
      <c r="E39" s="19" t="s">
        <v>34</v>
      </c>
      <c r="F39" s="19">
        <v>4</v>
      </c>
      <c r="G39" s="19">
        <v>2</v>
      </c>
      <c r="H39" s="18">
        <f t="shared" si="0"/>
        <v>37</v>
      </c>
      <c r="I39" s="19">
        <v>7</v>
      </c>
      <c r="J39" s="20">
        <v>30</v>
      </c>
      <c r="K39" s="20">
        <v>20</v>
      </c>
    </row>
    <row r="40" spans="1:11" ht="16.5" customHeight="1">
      <c r="A40" s="17"/>
      <c r="B40" s="17" t="s">
        <v>71</v>
      </c>
      <c r="C40" s="18">
        <f t="shared" si="1"/>
        <v>4</v>
      </c>
      <c r="D40" s="19" t="s">
        <v>34</v>
      </c>
      <c r="E40" s="19" t="s">
        <v>34</v>
      </c>
      <c r="F40" s="19">
        <v>4</v>
      </c>
      <c r="G40" s="19">
        <v>1</v>
      </c>
      <c r="H40" s="18">
        <f t="shared" si="0"/>
        <v>32</v>
      </c>
      <c r="I40" s="19">
        <v>1</v>
      </c>
      <c r="J40" s="20">
        <v>31</v>
      </c>
      <c r="K40" s="20">
        <v>20</v>
      </c>
    </row>
    <row r="41" spans="1:11" ht="16.5" customHeight="1">
      <c r="A41" s="17"/>
      <c r="B41" s="17" t="s">
        <v>72</v>
      </c>
      <c r="C41" s="18">
        <f t="shared" si="1"/>
        <v>3</v>
      </c>
      <c r="D41" s="19">
        <v>1</v>
      </c>
      <c r="E41" s="19" t="s">
        <v>34</v>
      </c>
      <c r="F41" s="19">
        <v>2</v>
      </c>
      <c r="G41" s="19" t="s">
        <v>34</v>
      </c>
      <c r="H41" s="18">
        <f t="shared" si="0"/>
        <v>30</v>
      </c>
      <c r="I41" s="19">
        <v>2</v>
      </c>
      <c r="J41" s="20">
        <v>28</v>
      </c>
      <c r="K41" s="20">
        <v>20</v>
      </c>
    </row>
    <row r="42" spans="1:11" ht="16.5" customHeight="1">
      <c r="A42" s="17"/>
      <c r="B42" s="17" t="s">
        <v>73</v>
      </c>
      <c r="C42" s="18">
        <f t="shared" si="1"/>
        <v>2</v>
      </c>
      <c r="D42" s="19" t="s">
        <v>34</v>
      </c>
      <c r="E42" s="19" t="s">
        <v>34</v>
      </c>
      <c r="F42" s="19">
        <v>2</v>
      </c>
      <c r="G42" s="19" t="s">
        <v>34</v>
      </c>
      <c r="H42" s="18">
        <f t="shared" si="0"/>
        <v>14</v>
      </c>
      <c r="I42" s="19" t="s">
        <v>34</v>
      </c>
      <c r="J42" s="20">
        <v>14</v>
      </c>
      <c r="K42" s="20">
        <v>7</v>
      </c>
    </row>
    <row r="43" spans="1:11" ht="16.5" customHeight="1">
      <c r="A43" s="28" t="s">
        <v>74</v>
      </c>
      <c r="B43" s="13"/>
      <c r="C43" s="15">
        <f t="shared" si="1"/>
        <v>39</v>
      </c>
      <c r="D43" s="16">
        <f>SUM(D44:D45)</f>
        <v>3</v>
      </c>
      <c r="E43" s="16">
        <f>SUM(E44:E45)</f>
        <v>0</v>
      </c>
      <c r="F43" s="16">
        <f>SUM(F44:F45)</f>
        <v>36</v>
      </c>
      <c r="G43" s="16">
        <f>SUM(G44:G45)</f>
        <v>19</v>
      </c>
      <c r="H43" s="15">
        <f t="shared" si="0"/>
        <v>439</v>
      </c>
      <c r="I43" s="16">
        <f>SUM(I44:I45)</f>
        <v>44</v>
      </c>
      <c r="J43" s="15">
        <f>SUM(J44:J45)</f>
        <v>395</v>
      </c>
      <c r="K43" s="15">
        <f>SUM(K44:K45)</f>
        <v>300</v>
      </c>
    </row>
    <row r="44" spans="1:11" ht="16.5" customHeight="1">
      <c r="A44" s="29" t="s">
        <v>75</v>
      </c>
      <c r="B44" s="30" t="s">
        <v>76</v>
      </c>
      <c r="C44" s="31">
        <f t="shared" si="1"/>
        <v>36</v>
      </c>
      <c r="D44" s="32">
        <v>2</v>
      </c>
      <c r="E44" s="32" t="s">
        <v>34</v>
      </c>
      <c r="F44" s="32">
        <v>34</v>
      </c>
      <c r="G44" s="32">
        <v>18</v>
      </c>
      <c r="H44" s="31">
        <f t="shared" si="0"/>
        <v>409</v>
      </c>
      <c r="I44" s="32">
        <v>41</v>
      </c>
      <c r="J44" s="33">
        <v>368</v>
      </c>
      <c r="K44" s="33">
        <v>283</v>
      </c>
    </row>
    <row r="45" spans="1:11" ht="16.5" customHeight="1">
      <c r="A45" s="17" t="s">
        <v>77</v>
      </c>
      <c r="B45" s="17"/>
      <c r="C45" s="18">
        <f t="shared" si="1"/>
        <v>3</v>
      </c>
      <c r="D45" s="40">
        <f>SUM(D46:D48)</f>
        <v>1</v>
      </c>
      <c r="E45" s="40">
        <f>SUM(E46:E48)</f>
        <v>0</v>
      </c>
      <c r="F45" s="40">
        <f>SUM(F46:F48)</f>
        <v>2</v>
      </c>
      <c r="G45" s="40">
        <f>SUM(G46:G48)</f>
        <v>1</v>
      </c>
      <c r="H45" s="18">
        <f t="shared" si="0"/>
        <v>30</v>
      </c>
      <c r="I45" s="40">
        <f>SUM(I46:I48)</f>
        <v>3</v>
      </c>
      <c r="J45" s="18">
        <f>SUM(J46:J48)</f>
        <v>27</v>
      </c>
      <c r="K45" s="18">
        <f>SUM(K46:K48)</f>
        <v>17</v>
      </c>
    </row>
    <row r="46" spans="1:11" ht="16.5" customHeight="1">
      <c r="A46" s="17"/>
      <c r="B46" s="17" t="s">
        <v>78</v>
      </c>
      <c r="C46" s="18">
        <f>SUM(D46:F46)</f>
        <v>0</v>
      </c>
      <c r="D46" s="19" t="s">
        <v>34</v>
      </c>
      <c r="E46" s="19" t="s">
        <v>34</v>
      </c>
      <c r="F46" s="19" t="s">
        <v>34</v>
      </c>
      <c r="G46" s="19" t="s">
        <v>34</v>
      </c>
      <c r="H46" s="18">
        <f>SUM(I46:J46)</f>
        <v>6</v>
      </c>
      <c r="I46" s="19" t="s">
        <v>34</v>
      </c>
      <c r="J46" s="20">
        <v>6</v>
      </c>
      <c r="K46" s="20">
        <v>4</v>
      </c>
    </row>
    <row r="47" spans="1:11" ht="16.5" customHeight="1">
      <c r="A47" s="17"/>
      <c r="B47" s="17" t="s">
        <v>79</v>
      </c>
      <c r="C47" s="18">
        <f t="shared" si="1"/>
        <v>2</v>
      </c>
      <c r="D47" s="19">
        <v>1</v>
      </c>
      <c r="E47" s="19" t="s">
        <v>34</v>
      </c>
      <c r="F47" s="19">
        <v>1</v>
      </c>
      <c r="G47" s="19">
        <v>1</v>
      </c>
      <c r="H47" s="18">
        <f t="shared" si="0"/>
        <v>16</v>
      </c>
      <c r="I47" s="19">
        <v>3</v>
      </c>
      <c r="J47" s="20">
        <v>13</v>
      </c>
      <c r="K47" s="20">
        <v>10</v>
      </c>
    </row>
    <row r="48" spans="1:11" ht="16.5" customHeight="1">
      <c r="A48" s="24"/>
      <c r="B48" s="24" t="s">
        <v>80</v>
      </c>
      <c r="C48" s="25">
        <f t="shared" si="1"/>
        <v>1</v>
      </c>
      <c r="D48" s="26" t="s">
        <v>34</v>
      </c>
      <c r="E48" s="26" t="s">
        <v>34</v>
      </c>
      <c r="F48" s="26">
        <v>1</v>
      </c>
      <c r="G48" s="26" t="s">
        <v>34</v>
      </c>
      <c r="H48" s="25">
        <f t="shared" si="0"/>
        <v>8</v>
      </c>
      <c r="I48" s="26" t="s">
        <v>34</v>
      </c>
      <c r="J48" s="27">
        <v>8</v>
      </c>
      <c r="K48" s="27">
        <v>3</v>
      </c>
    </row>
    <row r="49" spans="1:11" ht="16.5" customHeight="1">
      <c r="A49" s="28" t="s">
        <v>81</v>
      </c>
      <c r="B49" s="13"/>
      <c r="C49" s="15">
        <f t="shared" si="1"/>
        <v>25</v>
      </c>
      <c r="D49" s="16">
        <f>SUM(D50,D55)</f>
        <v>2</v>
      </c>
      <c r="E49" s="16">
        <f>SUM(E50,E55)</f>
        <v>0</v>
      </c>
      <c r="F49" s="16">
        <f>SUM(F50,F55)</f>
        <v>23</v>
      </c>
      <c r="G49" s="16">
        <f>SUM(G50,G55)</f>
        <v>12</v>
      </c>
      <c r="H49" s="15">
        <f t="shared" si="0"/>
        <v>186</v>
      </c>
      <c r="I49" s="16">
        <f>SUM(I50,I55)</f>
        <v>22</v>
      </c>
      <c r="J49" s="15">
        <f>SUM(J50,J55)</f>
        <v>164</v>
      </c>
      <c r="K49" s="15">
        <f>SUM(K50,K55)</f>
        <v>107</v>
      </c>
    </row>
    <row r="50" spans="1:11" ht="16.5" customHeight="1">
      <c r="A50" s="41" t="s">
        <v>82</v>
      </c>
      <c r="B50" s="41"/>
      <c r="C50" s="42">
        <f t="shared" si="1"/>
        <v>15</v>
      </c>
      <c r="D50" s="43">
        <f>SUM(D51:D54)</f>
        <v>1</v>
      </c>
      <c r="E50" s="43">
        <f>SUM(E51:E54)</f>
        <v>0</v>
      </c>
      <c r="F50" s="43">
        <f>SUM(F51:F54)</f>
        <v>14</v>
      </c>
      <c r="G50" s="43">
        <f>SUM(G51:G54)</f>
        <v>7</v>
      </c>
      <c r="H50" s="42">
        <f t="shared" si="0"/>
        <v>112</v>
      </c>
      <c r="I50" s="43">
        <f>SUM(I51:I54)</f>
        <v>8</v>
      </c>
      <c r="J50" s="42">
        <f>SUM(J51:J54)</f>
        <v>104</v>
      </c>
      <c r="K50" s="42">
        <f>SUM(K51:K54)</f>
        <v>66</v>
      </c>
    </row>
    <row r="51" spans="1:11" ht="16.5" customHeight="1">
      <c r="A51" s="17"/>
      <c r="B51" s="17" t="s">
        <v>83</v>
      </c>
      <c r="C51" s="18">
        <f>SUM(D51:F51)</f>
        <v>1</v>
      </c>
      <c r="D51" s="19" t="s">
        <v>34</v>
      </c>
      <c r="E51" s="19" t="s">
        <v>34</v>
      </c>
      <c r="F51" s="19">
        <v>1</v>
      </c>
      <c r="G51" s="19" t="s">
        <v>34</v>
      </c>
      <c r="H51" s="18">
        <f>SUM(I51:J51)</f>
        <v>33</v>
      </c>
      <c r="I51" s="19">
        <v>3</v>
      </c>
      <c r="J51" s="20">
        <v>30</v>
      </c>
      <c r="K51" s="20">
        <v>17</v>
      </c>
    </row>
    <row r="52" spans="1:11" ht="16.5" customHeight="1">
      <c r="A52" s="17"/>
      <c r="B52" s="17" t="s">
        <v>84</v>
      </c>
      <c r="C52" s="18">
        <f t="shared" si="1"/>
        <v>9</v>
      </c>
      <c r="D52" s="19">
        <v>1</v>
      </c>
      <c r="E52" s="19" t="s">
        <v>34</v>
      </c>
      <c r="F52" s="19">
        <v>8</v>
      </c>
      <c r="G52" s="19">
        <v>3</v>
      </c>
      <c r="H52" s="18">
        <f t="shared" si="0"/>
        <v>44</v>
      </c>
      <c r="I52" s="19">
        <v>2</v>
      </c>
      <c r="J52" s="20">
        <v>42</v>
      </c>
      <c r="K52" s="20">
        <v>28</v>
      </c>
    </row>
    <row r="53" spans="1:11" ht="16.5" customHeight="1">
      <c r="A53" s="17"/>
      <c r="B53" s="17" t="s">
        <v>85</v>
      </c>
      <c r="C53" s="18">
        <f t="shared" si="1"/>
        <v>1</v>
      </c>
      <c r="D53" s="19" t="s">
        <v>34</v>
      </c>
      <c r="E53" s="19" t="s">
        <v>34</v>
      </c>
      <c r="F53" s="19">
        <v>1</v>
      </c>
      <c r="G53" s="19">
        <v>1</v>
      </c>
      <c r="H53" s="18">
        <f t="shared" si="0"/>
        <v>19</v>
      </c>
      <c r="I53" s="19">
        <v>3</v>
      </c>
      <c r="J53" s="20">
        <v>16</v>
      </c>
      <c r="K53" s="20">
        <v>15</v>
      </c>
    </row>
    <row r="54" spans="1:11" ht="16.5" customHeight="1">
      <c r="A54" s="44"/>
      <c r="B54" s="44" t="s">
        <v>86</v>
      </c>
      <c r="C54" s="45">
        <f t="shared" si="1"/>
        <v>4</v>
      </c>
      <c r="D54" s="46" t="s">
        <v>34</v>
      </c>
      <c r="E54" s="46" t="s">
        <v>34</v>
      </c>
      <c r="F54" s="46">
        <v>4</v>
      </c>
      <c r="G54" s="46">
        <v>3</v>
      </c>
      <c r="H54" s="45">
        <f t="shared" si="0"/>
        <v>16</v>
      </c>
      <c r="I54" s="46" t="s">
        <v>34</v>
      </c>
      <c r="J54" s="47">
        <v>16</v>
      </c>
      <c r="K54" s="47">
        <v>6</v>
      </c>
    </row>
    <row r="55" spans="1:11" ht="16.5" customHeight="1">
      <c r="A55" s="17" t="s">
        <v>87</v>
      </c>
      <c r="B55" s="17"/>
      <c r="C55" s="18">
        <f t="shared" si="1"/>
        <v>10</v>
      </c>
      <c r="D55" s="40">
        <f>SUM(D56:D58)</f>
        <v>1</v>
      </c>
      <c r="E55" s="40">
        <f>SUM(E56:E58)</f>
        <v>0</v>
      </c>
      <c r="F55" s="40">
        <f>SUM(F56:F58)</f>
        <v>9</v>
      </c>
      <c r="G55" s="40">
        <f>SUM(G56:G58)</f>
        <v>5</v>
      </c>
      <c r="H55" s="18">
        <f t="shared" si="0"/>
        <v>74</v>
      </c>
      <c r="I55" s="40">
        <f>SUM(I56:I58)</f>
        <v>14</v>
      </c>
      <c r="J55" s="18">
        <f>SUM(J56:J58)</f>
        <v>60</v>
      </c>
      <c r="K55" s="18">
        <f>SUM(K56:K58)</f>
        <v>41</v>
      </c>
    </row>
    <row r="56" spans="1:11" ht="16.5" customHeight="1">
      <c r="A56" s="17"/>
      <c r="B56" s="17" t="s">
        <v>88</v>
      </c>
      <c r="C56" s="18">
        <f t="shared" si="1"/>
        <v>4</v>
      </c>
      <c r="D56" s="19" t="s">
        <v>34</v>
      </c>
      <c r="E56" s="19" t="s">
        <v>34</v>
      </c>
      <c r="F56" s="19">
        <v>4</v>
      </c>
      <c r="G56" s="19">
        <v>2</v>
      </c>
      <c r="H56" s="18">
        <f t="shared" si="0"/>
        <v>23</v>
      </c>
      <c r="I56" s="19">
        <v>3</v>
      </c>
      <c r="J56" s="20">
        <v>20</v>
      </c>
      <c r="K56" s="20">
        <v>15</v>
      </c>
    </row>
    <row r="57" spans="1:11" ht="16.5" customHeight="1">
      <c r="A57" s="17"/>
      <c r="B57" s="17" t="s">
        <v>89</v>
      </c>
      <c r="C57" s="18">
        <f t="shared" si="1"/>
        <v>5</v>
      </c>
      <c r="D57" s="19">
        <v>1</v>
      </c>
      <c r="E57" s="19" t="s">
        <v>34</v>
      </c>
      <c r="F57" s="19">
        <v>4</v>
      </c>
      <c r="G57" s="19">
        <v>2</v>
      </c>
      <c r="H57" s="18">
        <f t="shared" si="0"/>
        <v>38</v>
      </c>
      <c r="I57" s="19">
        <v>9</v>
      </c>
      <c r="J57" s="20">
        <v>29</v>
      </c>
      <c r="K57" s="20">
        <v>19</v>
      </c>
    </row>
    <row r="58" spans="1:11" ht="16.5" customHeight="1">
      <c r="A58" s="24"/>
      <c r="B58" s="24" t="s">
        <v>90</v>
      </c>
      <c r="C58" s="25">
        <f t="shared" si="1"/>
        <v>1</v>
      </c>
      <c r="D58" s="26" t="s">
        <v>34</v>
      </c>
      <c r="E58" s="26" t="s">
        <v>34</v>
      </c>
      <c r="F58" s="26">
        <v>1</v>
      </c>
      <c r="G58" s="26">
        <v>1</v>
      </c>
      <c r="H58" s="25">
        <f t="shared" si="0"/>
        <v>13</v>
      </c>
      <c r="I58" s="26">
        <v>2</v>
      </c>
      <c r="J58" s="27">
        <v>11</v>
      </c>
      <c r="K58" s="27">
        <v>7</v>
      </c>
    </row>
    <row r="59" spans="1:11" ht="16.5" customHeight="1">
      <c r="A59" s="28" t="s">
        <v>91</v>
      </c>
      <c r="B59" s="13"/>
      <c r="C59" s="15">
        <f t="shared" si="1"/>
        <v>13</v>
      </c>
      <c r="D59" s="16">
        <f>SUM(D60,D64)</f>
        <v>2</v>
      </c>
      <c r="E59" s="16">
        <f>SUM(E60,E64)</f>
        <v>0</v>
      </c>
      <c r="F59" s="16">
        <f>SUM(F60,F64)</f>
        <v>11</v>
      </c>
      <c r="G59" s="16">
        <f>SUM(G60,G64)</f>
        <v>5</v>
      </c>
      <c r="H59" s="15">
        <f t="shared" si="0"/>
        <v>138</v>
      </c>
      <c r="I59" s="16">
        <f>SUM(I60,I64)</f>
        <v>5</v>
      </c>
      <c r="J59" s="15">
        <f>SUM(J60,J64)</f>
        <v>133</v>
      </c>
      <c r="K59" s="15">
        <f>SUM(K60,K64)</f>
        <v>73</v>
      </c>
    </row>
    <row r="60" spans="1:11" ht="16.5" customHeight="1">
      <c r="A60" s="41" t="s">
        <v>92</v>
      </c>
      <c r="B60" s="41"/>
      <c r="C60" s="42">
        <f t="shared" si="1"/>
        <v>8</v>
      </c>
      <c r="D60" s="43">
        <f>SUM(D61:D63)</f>
        <v>0</v>
      </c>
      <c r="E60" s="43">
        <f>SUM(E61:E63)</f>
        <v>0</v>
      </c>
      <c r="F60" s="43">
        <f>SUM(F61:F63)</f>
        <v>8</v>
      </c>
      <c r="G60" s="43">
        <f>SUM(G61:G63)</f>
        <v>3</v>
      </c>
      <c r="H60" s="42">
        <f t="shared" si="0"/>
        <v>92</v>
      </c>
      <c r="I60" s="43">
        <f>SUM(I61:I63)</f>
        <v>4</v>
      </c>
      <c r="J60" s="42">
        <f>SUM(J61:J63)</f>
        <v>88</v>
      </c>
      <c r="K60" s="42">
        <f>SUM(K61:K63)</f>
        <v>46</v>
      </c>
    </row>
    <row r="61" spans="1:11" ht="16.5" customHeight="1">
      <c r="A61" s="17"/>
      <c r="B61" s="17" t="s">
        <v>93</v>
      </c>
      <c r="C61" s="18">
        <f t="shared" si="1"/>
        <v>3</v>
      </c>
      <c r="D61" s="19" t="s">
        <v>34</v>
      </c>
      <c r="E61" s="19" t="s">
        <v>34</v>
      </c>
      <c r="F61" s="19">
        <v>3</v>
      </c>
      <c r="G61" s="19">
        <v>1</v>
      </c>
      <c r="H61" s="18">
        <f t="shared" si="0"/>
        <v>66</v>
      </c>
      <c r="I61" s="19">
        <v>3</v>
      </c>
      <c r="J61" s="20">
        <v>63</v>
      </c>
      <c r="K61" s="20">
        <v>32</v>
      </c>
    </row>
    <row r="62" spans="1:11" ht="16.5" customHeight="1">
      <c r="A62" s="17"/>
      <c r="B62" s="17" t="s">
        <v>94</v>
      </c>
      <c r="C62" s="18">
        <f>SUM(D62:F62)</f>
        <v>2</v>
      </c>
      <c r="D62" s="19" t="s">
        <v>34</v>
      </c>
      <c r="E62" s="19" t="s">
        <v>34</v>
      </c>
      <c r="F62" s="19">
        <v>2</v>
      </c>
      <c r="G62" s="19" t="s">
        <v>34</v>
      </c>
      <c r="H62" s="18">
        <f>SUM(I62:J62)</f>
        <v>14</v>
      </c>
      <c r="I62" s="19">
        <v>1</v>
      </c>
      <c r="J62" s="20">
        <v>13</v>
      </c>
      <c r="K62" s="20">
        <v>7</v>
      </c>
    </row>
    <row r="63" spans="1:11" ht="16.5" customHeight="1">
      <c r="A63" s="44"/>
      <c r="B63" s="44" t="s">
        <v>95</v>
      </c>
      <c r="C63" s="45">
        <f>SUM(D63:F63)</f>
        <v>3</v>
      </c>
      <c r="D63" s="46" t="s">
        <v>34</v>
      </c>
      <c r="E63" s="46" t="s">
        <v>34</v>
      </c>
      <c r="F63" s="46">
        <v>3</v>
      </c>
      <c r="G63" s="46">
        <v>2</v>
      </c>
      <c r="H63" s="45">
        <f>SUM(I63:J63)</f>
        <v>12</v>
      </c>
      <c r="I63" s="46" t="s">
        <v>34</v>
      </c>
      <c r="J63" s="47">
        <v>12</v>
      </c>
      <c r="K63" s="47">
        <v>7</v>
      </c>
    </row>
    <row r="64" spans="1:11" ht="16.5" customHeight="1">
      <c r="A64" s="17" t="s">
        <v>96</v>
      </c>
      <c r="B64" s="17"/>
      <c r="C64" s="18">
        <f t="shared" si="1"/>
        <v>5</v>
      </c>
      <c r="D64" s="40">
        <f>SUM(D65:D66)</f>
        <v>2</v>
      </c>
      <c r="E64" s="40">
        <f>SUM(E65:E66)</f>
        <v>0</v>
      </c>
      <c r="F64" s="40">
        <f>SUM(F65:F66)</f>
        <v>3</v>
      </c>
      <c r="G64" s="40">
        <f>SUM(G65:G66)</f>
        <v>2</v>
      </c>
      <c r="H64" s="18">
        <f t="shared" si="0"/>
        <v>46</v>
      </c>
      <c r="I64" s="40">
        <f>SUM(I65:I66)</f>
        <v>1</v>
      </c>
      <c r="J64" s="18">
        <f>SUM(J65:J66)</f>
        <v>45</v>
      </c>
      <c r="K64" s="18">
        <f>SUM(K65:K66)</f>
        <v>27</v>
      </c>
    </row>
    <row r="65" spans="1:11" ht="16.5" customHeight="1">
      <c r="A65" s="17"/>
      <c r="B65" s="17" t="s">
        <v>97</v>
      </c>
      <c r="C65" s="18">
        <f t="shared" si="1"/>
        <v>2</v>
      </c>
      <c r="D65" s="19">
        <v>1</v>
      </c>
      <c r="E65" s="19" t="s">
        <v>34</v>
      </c>
      <c r="F65" s="19">
        <v>1</v>
      </c>
      <c r="G65" s="19">
        <v>1</v>
      </c>
      <c r="H65" s="18">
        <f t="shared" si="0"/>
        <v>19</v>
      </c>
      <c r="I65" s="19">
        <v>1</v>
      </c>
      <c r="J65" s="20">
        <v>18</v>
      </c>
      <c r="K65" s="20">
        <v>10</v>
      </c>
    </row>
    <row r="66" spans="1:11" ht="16.5" customHeight="1">
      <c r="A66" s="24"/>
      <c r="B66" s="24" t="s">
        <v>98</v>
      </c>
      <c r="C66" s="25">
        <f t="shared" si="1"/>
        <v>3</v>
      </c>
      <c r="D66" s="26">
        <v>1</v>
      </c>
      <c r="E66" s="26" t="s">
        <v>34</v>
      </c>
      <c r="F66" s="26">
        <v>2</v>
      </c>
      <c r="G66" s="26">
        <v>1</v>
      </c>
      <c r="H66" s="25">
        <f t="shared" si="0"/>
        <v>27</v>
      </c>
      <c r="I66" s="26" t="s">
        <v>34</v>
      </c>
      <c r="J66" s="27">
        <v>27</v>
      </c>
      <c r="K66" s="27">
        <v>17</v>
      </c>
    </row>
    <row r="67" spans="1:11" ht="16.5" customHeight="1">
      <c r="A67" s="28" t="s">
        <v>99</v>
      </c>
      <c r="B67" s="13"/>
      <c r="C67" s="15">
        <f t="shared" si="1"/>
        <v>8</v>
      </c>
      <c r="D67" s="16">
        <f>SUM(D68)</f>
        <v>1</v>
      </c>
      <c r="E67" s="16">
        <f>SUM(E68)</f>
        <v>0</v>
      </c>
      <c r="F67" s="16">
        <f>SUM(F68)</f>
        <v>7</v>
      </c>
      <c r="G67" s="16">
        <f>SUM(G68)</f>
        <v>4</v>
      </c>
      <c r="H67" s="15">
        <f t="shared" si="0"/>
        <v>84</v>
      </c>
      <c r="I67" s="16">
        <f>SUM(I68)</f>
        <v>7</v>
      </c>
      <c r="J67" s="15">
        <f>SUM(J68)</f>
        <v>77</v>
      </c>
      <c r="K67" s="15">
        <f>SUM(K68)</f>
        <v>47</v>
      </c>
    </row>
    <row r="68" spans="1:11" ht="16.5" customHeight="1">
      <c r="A68" s="41" t="s">
        <v>100</v>
      </c>
      <c r="B68" s="41"/>
      <c r="C68" s="42">
        <f t="shared" si="1"/>
        <v>8</v>
      </c>
      <c r="D68" s="43">
        <f>SUM(D69:D70)</f>
        <v>1</v>
      </c>
      <c r="E68" s="43">
        <f>SUM(E69:E70)</f>
        <v>0</v>
      </c>
      <c r="F68" s="43">
        <f>SUM(F69:F70)</f>
        <v>7</v>
      </c>
      <c r="G68" s="43">
        <f>SUM(G69:G70)</f>
        <v>4</v>
      </c>
      <c r="H68" s="42">
        <f t="shared" si="0"/>
        <v>84</v>
      </c>
      <c r="I68" s="43">
        <f>SUM(I69:I70)</f>
        <v>7</v>
      </c>
      <c r="J68" s="42">
        <f>SUM(J69:J70)</f>
        <v>77</v>
      </c>
      <c r="K68" s="42">
        <f>SUM(K69:K70)</f>
        <v>47</v>
      </c>
    </row>
    <row r="69" spans="1:11" ht="16.5" customHeight="1">
      <c r="A69" s="17"/>
      <c r="B69" s="17" t="s">
        <v>101</v>
      </c>
      <c r="C69" s="18">
        <f t="shared" si="1"/>
        <v>4</v>
      </c>
      <c r="D69" s="19" t="s">
        <v>34</v>
      </c>
      <c r="E69" s="19" t="s">
        <v>34</v>
      </c>
      <c r="F69" s="19">
        <v>4</v>
      </c>
      <c r="G69" s="19">
        <v>3</v>
      </c>
      <c r="H69" s="18">
        <f t="shared" si="0"/>
        <v>35</v>
      </c>
      <c r="I69" s="19">
        <v>4</v>
      </c>
      <c r="J69" s="20">
        <v>31</v>
      </c>
      <c r="K69" s="20">
        <v>16</v>
      </c>
    </row>
    <row r="70" spans="1:11" ht="16.5" customHeight="1">
      <c r="A70" s="24"/>
      <c r="B70" s="24" t="s">
        <v>102</v>
      </c>
      <c r="C70" s="25">
        <f t="shared" si="1"/>
        <v>4</v>
      </c>
      <c r="D70" s="26">
        <v>1</v>
      </c>
      <c r="E70" s="26" t="s">
        <v>34</v>
      </c>
      <c r="F70" s="26">
        <v>3</v>
      </c>
      <c r="G70" s="26">
        <v>1</v>
      </c>
      <c r="H70" s="25">
        <f aca="true" t="shared" si="2" ref="H70:H75">SUM(I70:J70)</f>
        <v>49</v>
      </c>
      <c r="I70" s="26">
        <v>3</v>
      </c>
      <c r="J70" s="27">
        <v>46</v>
      </c>
      <c r="K70" s="27">
        <v>31</v>
      </c>
    </row>
    <row r="71" spans="1:11" ht="16.5" customHeight="1">
      <c r="A71" s="28" t="s">
        <v>103</v>
      </c>
      <c r="B71" s="13"/>
      <c r="C71" s="15">
        <f>SUM(D71:F71)</f>
        <v>12</v>
      </c>
      <c r="D71" s="16">
        <f>SUM(D72)</f>
        <v>1</v>
      </c>
      <c r="E71" s="16">
        <f>SUM(E72)</f>
        <v>0</v>
      </c>
      <c r="F71" s="16">
        <f>SUM(F72)</f>
        <v>11</v>
      </c>
      <c r="G71" s="16">
        <f>SUM(G72)</f>
        <v>10</v>
      </c>
      <c r="H71" s="15">
        <f t="shared" si="2"/>
        <v>141</v>
      </c>
      <c r="I71" s="16">
        <f>SUM(I72)</f>
        <v>15</v>
      </c>
      <c r="J71" s="15">
        <f>SUM(J72)</f>
        <v>126</v>
      </c>
      <c r="K71" s="15">
        <f>SUM(K72)</f>
        <v>78</v>
      </c>
    </row>
    <row r="72" spans="1:11" ht="16.5" customHeight="1">
      <c r="A72" s="41" t="s">
        <v>104</v>
      </c>
      <c r="B72" s="41"/>
      <c r="C72" s="42">
        <f>SUM(D72:F72)</f>
        <v>12</v>
      </c>
      <c r="D72" s="43">
        <f>SUM(D73:D75)</f>
        <v>1</v>
      </c>
      <c r="E72" s="43">
        <f>SUM(E73:E75)</f>
        <v>0</v>
      </c>
      <c r="F72" s="43">
        <f>SUM(F73:F75)</f>
        <v>11</v>
      </c>
      <c r="G72" s="43">
        <f>SUM(G73:G75)</f>
        <v>10</v>
      </c>
      <c r="H72" s="42">
        <f t="shared" si="2"/>
        <v>141</v>
      </c>
      <c r="I72" s="43">
        <f>SUM(I73:I75)</f>
        <v>15</v>
      </c>
      <c r="J72" s="42">
        <f>SUM(J73:J75)</f>
        <v>126</v>
      </c>
      <c r="K72" s="42">
        <f>SUM(K73:K75)</f>
        <v>78</v>
      </c>
    </row>
    <row r="73" spans="1:11" ht="16.5" customHeight="1">
      <c r="A73" s="17"/>
      <c r="B73" s="17" t="s">
        <v>105</v>
      </c>
      <c r="C73" s="18">
        <f>SUM(D73:F73)</f>
        <v>3</v>
      </c>
      <c r="D73" s="19">
        <v>1</v>
      </c>
      <c r="E73" s="19" t="s">
        <v>34</v>
      </c>
      <c r="F73" s="19">
        <v>2</v>
      </c>
      <c r="G73" s="19">
        <v>1</v>
      </c>
      <c r="H73" s="18">
        <f t="shared" si="2"/>
        <v>58</v>
      </c>
      <c r="I73" s="19">
        <v>9</v>
      </c>
      <c r="J73" s="20">
        <v>49</v>
      </c>
      <c r="K73" s="20">
        <v>28</v>
      </c>
    </row>
    <row r="74" spans="1:11" ht="16.5" customHeight="1">
      <c r="A74" s="17"/>
      <c r="B74" s="17" t="s">
        <v>106</v>
      </c>
      <c r="C74" s="18">
        <f>SUM(D74:F74)</f>
        <v>5</v>
      </c>
      <c r="D74" s="19" t="s">
        <v>34</v>
      </c>
      <c r="E74" s="19" t="s">
        <v>34</v>
      </c>
      <c r="F74" s="19">
        <v>5</v>
      </c>
      <c r="G74" s="19">
        <v>5</v>
      </c>
      <c r="H74" s="18">
        <f t="shared" si="2"/>
        <v>41</v>
      </c>
      <c r="I74" s="19">
        <v>2</v>
      </c>
      <c r="J74" s="20">
        <v>39</v>
      </c>
      <c r="K74" s="20">
        <v>27</v>
      </c>
    </row>
    <row r="75" spans="1:11" ht="16.5" customHeight="1">
      <c r="A75" s="24"/>
      <c r="B75" s="24" t="s">
        <v>107</v>
      </c>
      <c r="C75" s="25">
        <f>SUM(D75:F75)</f>
        <v>4</v>
      </c>
      <c r="D75" s="26" t="s">
        <v>34</v>
      </c>
      <c r="E75" s="26" t="s">
        <v>34</v>
      </c>
      <c r="F75" s="26">
        <v>4</v>
      </c>
      <c r="G75" s="26">
        <v>4</v>
      </c>
      <c r="H75" s="25">
        <f t="shared" si="2"/>
        <v>42</v>
      </c>
      <c r="I75" s="26">
        <v>4</v>
      </c>
      <c r="J75" s="27">
        <v>38</v>
      </c>
      <c r="K75" s="27">
        <v>23</v>
      </c>
    </row>
  </sheetData>
  <sheetProtection sheet="1"/>
  <mergeCells count="12">
    <mergeCell ref="I3:I4"/>
    <mergeCell ref="J3:J4"/>
    <mergeCell ref="A2:A4"/>
    <mergeCell ref="B2:B4"/>
    <mergeCell ref="C2:G2"/>
    <mergeCell ref="H2:J2"/>
    <mergeCell ref="K2:K4"/>
    <mergeCell ref="C3:C4"/>
    <mergeCell ref="D3:D4"/>
    <mergeCell ref="E3:E4"/>
    <mergeCell ref="F3:G3"/>
    <mergeCell ref="H3:H4"/>
  </mergeCells>
  <printOptions/>
  <pageMargins left="0.62" right="0.4724409448818898" top="0.5905511811023623" bottom="0.6299212598425197" header="0.4724409448818898" footer="0.1968503937007874"/>
  <pageSetup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90" zoomScalePageLayoutView="0" workbookViewId="0" topLeftCell="A1">
      <pane xSplit="2" ySplit="3" topLeftCell="C4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3"/>
    </sheetView>
  </sheetViews>
  <sheetFormatPr defaultColWidth="9.50390625" defaultRowHeight="13.5"/>
  <cols>
    <col min="1" max="1" width="7.50390625" style="48" bestFit="1" customWidth="1"/>
    <col min="2" max="2" width="9.125" style="3" bestFit="1" customWidth="1"/>
    <col min="3" max="4" width="6.875" style="4" customWidth="1"/>
    <col min="5" max="5" width="5.375" style="49" customWidth="1"/>
    <col min="6" max="6" width="4.625" style="49" customWidth="1"/>
    <col min="7" max="7" width="7.00390625" style="49" customWidth="1"/>
    <col min="8" max="8" width="6.75390625" style="49" customWidth="1"/>
    <col min="9" max="9" width="7.00390625" style="4" customWidth="1"/>
    <col min="10" max="10" width="6.875" style="4" customWidth="1"/>
    <col min="11" max="11" width="7.50390625" style="4" bestFit="1" customWidth="1"/>
    <col min="12" max="12" width="5.375" style="4" customWidth="1"/>
    <col min="13" max="13" width="4.625" style="4" customWidth="1"/>
    <col min="14" max="15" width="6.875" style="4" customWidth="1"/>
    <col min="16" max="16" width="5.375" style="3" customWidth="1"/>
    <col min="17" max="16384" width="9.50390625" style="3" customWidth="1"/>
  </cols>
  <sheetData>
    <row r="1" ht="22.5" customHeight="1">
      <c r="A1" s="2" t="s">
        <v>108</v>
      </c>
    </row>
    <row r="2" spans="1:15" ht="21.75" customHeight="1">
      <c r="A2" s="209"/>
      <c r="B2" s="211" t="s">
        <v>20</v>
      </c>
      <c r="C2" s="201" t="s">
        <v>109</v>
      </c>
      <c r="D2" s="201"/>
      <c r="E2" s="201"/>
      <c r="F2" s="201"/>
      <c r="G2" s="201"/>
      <c r="H2" s="198"/>
      <c r="I2" s="212" t="s">
        <v>110</v>
      </c>
      <c r="J2" s="201" t="s">
        <v>27</v>
      </c>
      <c r="K2" s="201"/>
      <c r="L2" s="201"/>
      <c r="M2" s="201"/>
      <c r="N2" s="201"/>
      <c r="O2" s="201"/>
    </row>
    <row r="3" spans="1:15" s="52" customFormat="1" ht="21.75" customHeight="1">
      <c r="A3" s="210"/>
      <c r="B3" s="211"/>
      <c r="C3" s="50" t="s">
        <v>24</v>
      </c>
      <c r="D3" s="50" t="s">
        <v>111</v>
      </c>
      <c r="E3" s="50" t="s">
        <v>112</v>
      </c>
      <c r="F3" s="50" t="s">
        <v>113</v>
      </c>
      <c r="G3" s="50" t="s">
        <v>114</v>
      </c>
      <c r="H3" s="51" t="s">
        <v>115</v>
      </c>
      <c r="I3" s="213"/>
      <c r="J3" s="50" t="s">
        <v>24</v>
      </c>
      <c r="K3" s="50" t="s">
        <v>111</v>
      </c>
      <c r="L3" s="50" t="s">
        <v>112</v>
      </c>
      <c r="M3" s="50" t="s">
        <v>113</v>
      </c>
      <c r="N3" s="50" t="s">
        <v>114</v>
      </c>
      <c r="O3" s="50" t="s">
        <v>115</v>
      </c>
    </row>
    <row r="4" spans="1:15" s="6" customFormat="1" ht="21" customHeight="1">
      <c r="A4" s="9"/>
      <c r="B4" s="10" t="s">
        <v>31</v>
      </c>
      <c r="C4" s="11">
        <f aca="true" t="shared" si="0" ref="C4:C67">SUM(D4:H4)</f>
        <v>64474</v>
      </c>
      <c r="D4" s="11">
        <f aca="true" t="shared" si="1" ref="D4:I4">SUM(D5,D15,D19,D27,D34,D42,D48,D58,D66,D70)</f>
        <v>11776</v>
      </c>
      <c r="E4" s="12">
        <f t="shared" si="1"/>
        <v>52</v>
      </c>
      <c r="F4" s="12">
        <f t="shared" si="1"/>
        <v>343</v>
      </c>
      <c r="G4" s="12">
        <f t="shared" si="1"/>
        <v>14192</v>
      </c>
      <c r="H4" s="53">
        <f t="shared" si="1"/>
        <v>38111</v>
      </c>
      <c r="I4" s="54">
        <f t="shared" si="1"/>
        <v>10028</v>
      </c>
      <c r="J4" s="11">
        <f aca="true" t="shared" si="2" ref="J4:J67">SUM(K4:O4)</f>
        <v>54446</v>
      </c>
      <c r="K4" s="11">
        <f>SUM(K5,K15,K19,K27,K34,K42,K48,K58,K66,K70)</f>
        <v>1748</v>
      </c>
      <c r="L4" s="11">
        <f>SUM(L5,L15,L19,L27,L34,L42,L48,L58,L66,L70)</f>
        <v>52</v>
      </c>
      <c r="M4" s="11">
        <f>SUM(M5,M15,M19,M27,M34,M42,M48,M58,M66,M70)</f>
        <v>343</v>
      </c>
      <c r="N4" s="11">
        <f>SUM(N5,N15,N19,N27,N34,N42,N48,N58,N66,N70)</f>
        <v>14192</v>
      </c>
      <c r="O4" s="11">
        <f>SUM(O5,O15,O19,O27,O34,O42,O48,O58,O66,O70)</f>
        <v>38111</v>
      </c>
    </row>
    <row r="5" spans="1:15" s="6" customFormat="1" ht="16.5" customHeight="1">
      <c r="A5" s="13" t="s">
        <v>32</v>
      </c>
      <c r="B5" s="14" t="s">
        <v>32</v>
      </c>
      <c r="C5" s="15">
        <f t="shared" si="0"/>
        <v>18766</v>
      </c>
      <c r="D5" s="15">
        <f aca="true" t="shared" si="3" ref="D5:I5">SUM(D6:D14)</f>
        <v>3653</v>
      </c>
      <c r="E5" s="16">
        <f t="shared" si="3"/>
        <v>10</v>
      </c>
      <c r="F5" s="16">
        <f t="shared" si="3"/>
        <v>100</v>
      </c>
      <c r="G5" s="16">
        <f t="shared" si="3"/>
        <v>3299</v>
      </c>
      <c r="H5" s="55">
        <f t="shared" si="3"/>
        <v>11704</v>
      </c>
      <c r="I5" s="56">
        <f t="shared" si="3"/>
        <v>3211</v>
      </c>
      <c r="J5" s="15">
        <f t="shared" si="2"/>
        <v>15555</v>
      </c>
      <c r="K5" s="15">
        <f>SUM(K6:K14)</f>
        <v>442</v>
      </c>
      <c r="L5" s="15">
        <f>SUM(L6:L14)</f>
        <v>10</v>
      </c>
      <c r="M5" s="15">
        <f>SUM(M6:M14)</f>
        <v>100</v>
      </c>
      <c r="N5" s="15">
        <f>SUM(N6:N14)</f>
        <v>3299</v>
      </c>
      <c r="O5" s="15">
        <f>SUM(O6:O14)</f>
        <v>11704</v>
      </c>
    </row>
    <row r="6" spans="1:15" ht="16.5" customHeight="1">
      <c r="A6" s="17"/>
      <c r="B6" s="17" t="s">
        <v>33</v>
      </c>
      <c r="C6" s="18">
        <f t="shared" si="0"/>
        <v>1072</v>
      </c>
      <c r="D6" s="20">
        <v>0</v>
      </c>
      <c r="E6" s="19" t="s">
        <v>34</v>
      </c>
      <c r="F6" s="19" t="s">
        <v>34</v>
      </c>
      <c r="G6" s="19">
        <v>223</v>
      </c>
      <c r="H6" s="57">
        <v>849</v>
      </c>
      <c r="I6" s="58">
        <v>0</v>
      </c>
      <c r="J6" s="18">
        <f t="shared" si="2"/>
        <v>1072</v>
      </c>
      <c r="K6" s="18">
        <f aca="true" t="shared" si="4" ref="K6:K14">SUM(D6-I6)</f>
        <v>0</v>
      </c>
      <c r="L6" s="20">
        <f>SUM(E6)</f>
        <v>0</v>
      </c>
      <c r="M6" s="20">
        <f aca="true" t="shared" si="5" ref="M6:O14">SUM(F6)</f>
        <v>0</v>
      </c>
      <c r="N6" s="19">
        <f t="shared" si="5"/>
        <v>223</v>
      </c>
      <c r="O6" s="19">
        <f t="shared" si="5"/>
        <v>849</v>
      </c>
    </row>
    <row r="7" spans="1:15" ht="16.5" customHeight="1">
      <c r="A7" s="17"/>
      <c r="B7" s="17" t="s">
        <v>35</v>
      </c>
      <c r="C7" s="18">
        <f t="shared" si="0"/>
        <v>945</v>
      </c>
      <c r="D7" s="20">
        <v>0</v>
      </c>
      <c r="E7" s="19" t="s">
        <v>34</v>
      </c>
      <c r="F7" s="19" t="s">
        <v>34</v>
      </c>
      <c r="G7" s="19">
        <v>350</v>
      </c>
      <c r="H7" s="57">
        <v>595</v>
      </c>
      <c r="I7" s="58">
        <v>0</v>
      </c>
      <c r="J7" s="18">
        <f t="shared" si="2"/>
        <v>945</v>
      </c>
      <c r="K7" s="18">
        <f t="shared" si="4"/>
        <v>0</v>
      </c>
      <c r="L7" s="20">
        <f aca="true" t="shared" si="6" ref="L7:L14">SUM(E7)</f>
        <v>0</v>
      </c>
      <c r="M7" s="20">
        <f t="shared" si="5"/>
        <v>0</v>
      </c>
      <c r="N7" s="19">
        <f t="shared" si="5"/>
        <v>350</v>
      </c>
      <c r="O7" s="19">
        <f t="shared" si="5"/>
        <v>595</v>
      </c>
    </row>
    <row r="8" spans="1:15" ht="16.5" customHeight="1">
      <c r="A8" s="17"/>
      <c r="B8" s="17" t="s">
        <v>36</v>
      </c>
      <c r="C8" s="18">
        <f t="shared" si="0"/>
        <v>1596</v>
      </c>
      <c r="D8" s="20">
        <v>300</v>
      </c>
      <c r="E8" s="19" t="s">
        <v>34</v>
      </c>
      <c r="F8" s="19" t="s">
        <v>34</v>
      </c>
      <c r="G8" s="19">
        <v>149</v>
      </c>
      <c r="H8" s="57">
        <v>1147</v>
      </c>
      <c r="I8" s="58">
        <v>300</v>
      </c>
      <c r="J8" s="18">
        <f t="shared" si="2"/>
        <v>1296</v>
      </c>
      <c r="K8" s="18">
        <f t="shared" si="4"/>
        <v>0</v>
      </c>
      <c r="L8" s="20">
        <f t="shared" si="6"/>
        <v>0</v>
      </c>
      <c r="M8" s="20">
        <f t="shared" si="5"/>
        <v>0</v>
      </c>
      <c r="N8" s="19">
        <f t="shared" si="5"/>
        <v>149</v>
      </c>
      <c r="O8" s="19">
        <f t="shared" si="5"/>
        <v>1147</v>
      </c>
    </row>
    <row r="9" spans="1:15" ht="16.5" customHeight="1">
      <c r="A9" s="17"/>
      <c r="B9" s="17" t="s">
        <v>37</v>
      </c>
      <c r="C9" s="18">
        <f t="shared" si="0"/>
        <v>1217</v>
      </c>
      <c r="D9" s="20">
        <v>0</v>
      </c>
      <c r="E9" s="19" t="s">
        <v>34</v>
      </c>
      <c r="F9" s="19" t="s">
        <v>34</v>
      </c>
      <c r="G9" s="19">
        <v>368</v>
      </c>
      <c r="H9" s="57">
        <v>849</v>
      </c>
      <c r="I9" s="58">
        <v>0</v>
      </c>
      <c r="J9" s="18">
        <f t="shared" si="2"/>
        <v>1217</v>
      </c>
      <c r="K9" s="18">
        <f t="shared" si="4"/>
        <v>0</v>
      </c>
      <c r="L9" s="20">
        <f t="shared" si="6"/>
        <v>0</v>
      </c>
      <c r="M9" s="20">
        <f t="shared" si="5"/>
        <v>0</v>
      </c>
      <c r="N9" s="19">
        <f t="shared" si="5"/>
        <v>368</v>
      </c>
      <c r="O9" s="19">
        <f t="shared" si="5"/>
        <v>849</v>
      </c>
    </row>
    <row r="10" spans="1:15" ht="16.5" customHeight="1">
      <c r="A10" s="17"/>
      <c r="B10" s="17" t="s">
        <v>38</v>
      </c>
      <c r="C10" s="18">
        <f t="shared" si="0"/>
        <v>1682</v>
      </c>
      <c r="D10" s="20">
        <v>0</v>
      </c>
      <c r="E10" s="19" t="s">
        <v>34</v>
      </c>
      <c r="F10" s="19" t="s">
        <v>34</v>
      </c>
      <c r="G10" s="19">
        <v>508</v>
      </c>
      <c r="H10" s="57">
        <v>1174</v>
      </c>
      <c r="I10" s="58">
        <v>0</v>
      </c>
      <c r="J10" s="18">
        <f t="shared" si="2"/>
        <v>1682</v>
      </c>
      <c r="K10" s="18">
        <f t="shared" si="4"/>
        <v>0</v>
      </c>
      <c r="L10" s="20">
        <f t="shared" si="6"/>
        <v>0</v>
      </c>
      <c r="M10" s="20">
        <f t="shared" si="5"/>
        <v>0</v>
      </c>
      <c r="N10" s="19">
        <f t="shared" si="5"/>
        <v>508</v>
      </c>
      <c r="O10" s="19">
        <f t="shared" si="5"/>
        <v>1174</v>
      </c>
    </row>
    <row r="11" spans="1:15" ht="16.5" customHeight="1">
      <c r="A11" s="17"/>
      <c r="B11" s="17" t="s">
        <v>39</v>
      </c>
      <c r="C11" s="18">
        <f t="shared" si="0"/>
        <v>1006</v>
      </c>
      <c r="D11" s="20">
        <v>0</v>
      </c>
      <c r="E11" s="19" t="s">
        <v>34</v>
      </c>
      <c r="F11" s="19" t="s">
        <v>34</v>
      </c>
      <c r="G11" s="19">
        <v>191</v>
      </c>
      <c r="H11" s="57">
        <v>815</v>
      </c>
      <c r="I11" s="58">
        <v>0</v>
      </c>
      <c r="J11" s="18">
        <f t="shared" si="2"/>
        <v>1006</v>
      </c>
      <c r="K11" s="18">
        <f>SUM(D11-I11)</f>
        <v>0</v>
      </c>
      <c r="L11" s="20">
        <f t="shared" si="6"/>
        <v>0</v>
      </c>
      <c r="M11" s="20">
        <f t="shared" si="5"/>
        <v>0</v>
      </c>
      <c r="N11" s="19">
        <f t="shared" si="5"/>
        <v>191</v>
      </c>
      <c r="O11" s="19">
        <f t="shared" si="5"/>
        <v>815</v>
      </c>
    </row>
    <row r="12" spans="1:15" ht="16.5" customHeight="1">
      <c r="A12" s="17"/>
      <c r="B12" s="17" t="s">
        <v>40</v>
      </c>
      <c r="C12" s="18">
        <f t="shared" si="0"/>
        <v>3687</v>
      </c>
      <c r="D12" s="20">
        <v>1484</v>
      </c>
      <c r="E12" s="19" t="s">
        <v>34</v>
      </c>
      <c r="F12" s="19" t="s">
        <v>34</v>
      </c>
      <c r="G12" s="19">
        <v>856</v>
      </c>
      <c r="H12" s="57">
        <v>1347</v>
      </c>
      <c r="I12" s="58">
        <f>495+148+345+100</f>
        <v>1088</v>
      </c>
      <c r="J12" s="18">
        <f t="shared" si="2"/>
        <v>2599</v>
      </c>
      <c r="K12" s="18">
        <f t="shared" si="4"/>
        <v>396</v>
      </c>
      <c r="L12" s="20">
        <f t="shared" si="6"/>
        <v>0</v>
      </c>
      <c r="M12" s="20">
        <f t="shared" si="5"/>
        <v>0</v>
      </c>
      <c r="N12" s="19">
        <f t="shared" si="5"/>
        <v>856</v>
      </c>
      <c r="O12" s="19">
        <f t="shared" si="5"/>
        <v>1347</v>
      </c>
    </row>
    <row r="13" spans="1:15" ht="16.5" customHeight="1">
      <c r="A13" s="17"/>
      <c r="B13" s="17" t="s">
        <v>41</v>
      </c>
      <c r="C13" s="18">
        <f t="shared" si="0"/>
        <v>3886</v>
      </c>
      <c r="D13" s="20">
        <v>46</v>
      </c>
      <c r="E13" s="19">
        <v>10</v>
      </c>
      <c r="F13" s="19" t="s">
        <v>34</v>
      </c>
      <c r="G13" s="19">
        <v>291</v>
      </c>
      <c r="H13" s="57">
        <v>3539</v>
      </c>
      <c r="I13" s="58">
        <v>0</v>
      </c>
      <c r="J13" s="18">
        <f t="shared" si="2"/>
        <v>3886</v>
      </c>
      <c r="K13" s="18">
        <f t="shared" si="4"/>
        <v>46</v>
      </c>
      <c r="L13" s="20">
        <f t="shared" si="6"/>
        <v>10</v>
      </c>
      <c r="M13" s="20">
        <f t="shared" si="5"/>
        <v>0</v>
      </c>
      <c r="N13" s="19">
        <f t="shared" si="5"/>
        <v>291</v>
      </c>
      <c r="O13" s="19">
        <f t="shared" si="5"/>
        <v>3539</v>
      </c>
    </row>
    <row r="14" spans="1:15" ht="16.5" customHeight="1">
      <c r="A14" s="24"/>
      <c r="B14" s="24" t="s">
        <v>42</v>
      </c>
      <c r="C14" s="25">
        <f t="shared" si="0"/>
        <v>3675</v>
      </c>
      <c r="D14" s="20">
        <v>1823</v>
      </c>
      <c r="E14" s="19" t="s">
        <v>34</v>
      </c>
      <c r="F14" s="19">
        <v>100</v>
      </c>
      <c r="G14" s="26">
        <v>363</v>
      </c>
      <c r="H14" s="59">
        <v>1389</v>
      </c>
      <c r="I14" s="60">
        <f>322+465+402+176+278+180</f>
        <v>1823</v>
      </c>
      <c r="J14" s="25">
        <f t="shared" si="2"/>
        <v>1852</v>
      </c>
      <c r="K14" s="25">
        <f t="shared" si="4"/>
        <v>0</v>
      </c>
      <c r="L14" s="27">
        <f t="shared" si="6"/>
        <v>0</v>
      </c>
      <c r="M14" s="27">
        <f t="shared" si="5"/>
        <v>100</v>
      </c>
      <c r="N14" s="26">
        <f t="shared" si="5"/>
        <v>363</v>
      </c>
      <c r="O14" s="26">
        <f t="shared" si="5"/>
        <v>1389</v>
      </c>
    </row>
    <row r="15" spans="1:15" ht="16.5" customHeight="1">
      <c r="A15" s="28" t="s">
        <v>43</v>
      </c>
      <c r="B15" s="13"/>
      <c r="C15" s="15">
        <f t="shared" si="0"/>
        <v>9347</v>
      </c>
      <c r="D15" s="15">
        <f aca="true" t="shared" si="7" ref="D15:I15">SUM(D16:D18)</f>
        <v>762</v>
      </c>
      <c r="E15" s="16">
        <f t="shared" si="7"/>
        <v>8</v>
      </c>
      <c r="F15" s="16">
        <f t="shared" si="7"/>
        <v>60</v>
      </c>
      <c r="G15" s="16">
        <f t="shared" si="7"/>
        <v>2276</v>
      </c>
      <c r="H15" s="55">
        <f t="shared" si="7"/>
        <v>6241</v>
      </c>
      <c r="I15" s="56">
        <f t="shared" si="7"/>
        <v>703</v>
      </c>
      <c r="J15" s="15">
        <f>SUM(K15:O15)</f>
        <v>8644</v>
      </c>
      <c r="K15" s="15">
        <f>SUM(K16:K18)</f>
        <v>59</v>
      </c>
      <c r="L15" s="15">
        <f>SUM(L16:L18)</f>
        <v>8</v>
      </c>
      <c r="M15" s="15">
        <f>SUM(M16:M18)</f>
        <v>60</v>
      </c>
      <c r="N15" s="16">
        <f>SUM(N16:N18)</f>
        <v>2276</v>
      </c>
      <c r="O15" s="16">
        <f>SUM(O16:O18)</f>
        <v>6241</v>
      </c>
    </row>
    <row r="16" spans="1:15" ht="16.5" customHeight="1">
      <c r="A16" s="29" t="s">
        <v>44</v>
      </c>
      <c r="B16" s="30" t="s">
        <v>45</v>
      </c>
      <c r="C16" s="31">
        <f t="shared" si="0"/>
        <v>4031</v>
      </c>
      <c r="D16" s="33">
        <v>0</v>
      </c>
      <c r="E16" s="32">
        <v>8</v>
      </c>
      <c r="F16" s="32" t="s">
        <v>34</v>
      </c>
      <c r="G16" s="32">
        <v>1218</v>
      </c>
      <c r="H16" s="61">
        <v>2805</v>
      </c>
      <c r="I16" s="62">
        <v>0</v>
      </c>
      <c r="J16" s="31">
        <f t="shared" si="2"/>
        <v>4031</v>
      </c>
      <c r="K16" s="31">
        <f>SUM(D16-I16)</f>
        <v>0</v>
      </c>
      <c r="L16" s="33">
        <f aca="true" t="shared" si="8" ref="L16:O18">SUM(E16)</f>
        <v>8</v>
      </c>
      <c r="M16" s="33">
        <f t="shared" si="8"/>
        <v>0</v>
      </c>
      <c r="N16" s="32">
        <f t="shared" si="8"/>
        <v>1218</v>
      </c>
      <c r="O16" s="32">
        <f t="shared" si="8"/>
        <v>2805</v>
      </c>
    </row>
    <row r="17" spans="1:15" ht="16.5" customHeight="1">
      <c r="A17" s="29" t="s">
        <v>46</v>
      </c>
      <c r="B17" s="30" t="s">
        <v>47</v>
      </c>
      <c r="C17" s="31">
        <f t="shared" si="0"/>
        <v>4904</v>
      </c>
      <c r="D17" s="33">
        <v>762</v>
      </c>
      <c r="E17" s="32" t="s">
        <v>34</v>
      </c>
      <c r="F17" s="32">
        <v>60</v>
      </c>
      <c r="G17" s="32">
        <v>1058</v>
      </c>
      <c r="H17" s="61">
        <v>3024</v>
      </c>
      <c r="I17" s="62">
        <f>393+310</f>
        <v>703</v>
      </c>
      <c r="J17" s="31">
        <f t="shared" si="2"/>
        <v>4201</v>
      </c>
      <c r="K17" s="31">
        <f>SUM(D17-I17)</f>
        <v>59</v>
      </c>
      <c r="L17" s="33">
        <f t="shared" si="8"/>
        <v>0</v>
      </c>
      <c r="M17" s="33">
        <f t="shared" si="8"/>
        <v>60</v>
      </c>
      <c r="N17" s="32">
        <f t="shared" si="8"/>
        <v>1058</v>
      </c>
      <c r="O17" s="32">
        <f t="shared" si="8"/>
        <v>3024</v>
      </c>
    </row>
    <row r="18" spans="1:15" ht="16.5" customHeight="1">
      <c r="A18" s="34" t="s">
        <v>48</v>
      </c>
      <c r="B18" s="35" t="s">
        <v>49</v>
      </c>
      <c r="C18" s="36">
        <f t="shared" si="0"/>
        <v>412</v>
      </c>
      <c r="D18" s="38">
        <v>0</v>
      </c>
      <c r="E18" s="37" t="s">
        <v>34</v>
      </c>
      <c r="F18" s="37" t="s">
        <v>34</v>
      </c>
      <c r="G18" s="37" t="s">
        <v>34</v>
      </c>
      <c r="H18" s="63">
        <v>412</v>
      </c>
      <c r="I18" s="64">
        <v>0</v>
      </c>
      <c r="J18" s="36">
        <f t="shared" si="2"/>
        <v>412</v>
      </c>
      <c r="K18" s="36">
        <f>SUM(D18-I18)</f>
        <v>0</v>
      </c>
      <c r="L18" s="38">
        <f t="shared" si="8"/>
        <v>0</v>
      </c>
      <c r="M18" s="38">
        <f t="shared" si="8"/>
        <v>0</v>
      </c>
      <c r="N18" s="37">
        <f t="shared" si="8"/>
        <v>0</v>
      </c>
      <c r="O18" s="37">
        <f t="shared" si="8"/>
        <v>412</v>
      </c>
    </row>
    <row r="19" spans="1:15" ht="16.5" customHeight="1">
      <c r="A19" s="39" t="s">
        <v>50</v>
      </c>
      <c r="B19" s="17"/>
      <c r="C19" s="18">
        <f t="shared" si="0"/>
        <v>8153</v>
      </c>
      <c r="D19" s="18">
        <f aca="true" t="shared" si="9" ref="D19:I19">SUM(D24,D20)</f>
        <v>1582</v>
      </c>
      <c r="E19" s="40">
        <f t="shared" si="9"/>
        <v>0</v>
      </c>
      <c r="F19" s="40">
        <f t="shared" si="9"/>
        <v>100</v>
      </c>
      <c r="G19" s="40">
        <f t="shared" si="9"/>
        <v>2183</v>
      </c>
      <c r="H19" s="65">
        <f t="shared" si="9"/>
        <v>4288</v>
      </c>
      <c r="I19" s="66">
        <f t="shared" si="9"/>
        <v>1326</v>
      </c>
      <c r="J19" s="18">
        <f t="shared" si="2"/>
        <v>6827</v>
      </c>
      <c r="K19" s="18">
        <f>SUM(K24,K20)</f>
        <v>256</v>
      </c>
      <c r="L19" s="18">
        <f>SUM(L24,L20)</f>
        <v>0</v>
      </c>
      <c r="M19" s="18">
        <f>SUM(M24,M20)</f>
        <v>100</v>
      </c>
      <c r="N19" s="40">
        <f>SUM(N24,N20)</f>
        <v>2183</v>
      </c>
      <c r="O19" s="40">
        <f>SUM(O24,O20)</f>
        <v>4288</v>
      </c>
    </row>
    <row r="20" spans="1:15" ht="16.5" customHeight="1">
      <c r="A20" s="41" t="s">
        <v>51</v>
      </c>
      <c r="B20" s="41"/>
      <c r="C20" s="42">
        <f t="shared" si="0"/>
        <v>3971</v>
      </c>
      <c r="D20" s="42">
        <f aca="true" t="shared" si="10" ref="D20:I20">SUM(D21:D23)</f>
        <v>256</v>
      </c>
      <c r="E20" s="43">
        <f t="shared" si="10"/>
        <v>0</v>
      </c>
      <c r="F20" s="43">
        <f t="shared" si="10"/>
        <v>0</v>
      </c>
      <c r="G20" s="43">
        <f t="shared" si="10"/>
        <v>1299</v>
      </c>
      <c r="H20" s="67">
        <f t="shared" si="10"/>
        <v>2416</v>
      </c>
      <c r="I20" s="68">
        <f t="shared" si="10"/>
        <v>0</v>
      </c>
      <c r="J20" s="42">
        <f t="shared" si="2"/>
        <v>3971</v>
      </c>
      <c r="K20" s="42">
        <f>SUM(K21:K23)</f>
        <v>256</v>
      </c>
      <c r="L20" s="42">
        <f>SUM(L21:L23)</f>
        <v>0</v>
      </c>
      <c r="M20" s="42">
        <f>SUM(M21:M23)</f>
        <v>0</v>
      </c>
      <c r="N20" s="43">
        <f>SUM(N21:N23)</f>
        <v>1299</v>
      </c>
      <c r="O20" s="43">
        <f>SUM(O21:O23)</f>
        <v>2416</v>
      </c>
    </row>
    <row r="21" spans="1:15" ht="16.5" customHeight="1">
      <c r="A21" s="17"/>
      <c r="B21" s="17" t="s">
        <v>52</v>
      </c>
      <c r="C21" s="18">
        <f t="shared" si="0"/>
        <v>1521</v>
      </c>
      <c r="D21" s="20">
        <v>232</v>
      </c>
      <c r="E21" s="19" t="s">
        <v>34</v>
      </c>
      <c r="F21" s="19" t="s">
        <v>34</v>
      </c>
      <c r="G21" s="19">
        <v>186</v>
      </c>
      <c r="H21" s="57">
        <v>1103</v>
      </c>
      <c r="I21" s="58">
        <v>0</v>
      </c>
      <c r="J21" s="18">
        <f t="shared" si="2"/>
        <v>1521</v>
      </c>
      <c r="K21" s="18">
        <f>SUM(D21-I21)</f>
        <v>232</v>
      </c>
      <c r="L21" s="20">
        <f aca="true" t="shared" si="11" ref="L21:O23">SUM(E21)</f>
        <v>0</v>
      </c>
      <c r="M21" s="20">
        <f t="shared" si="11"/>
        <v>0</v>
      </c>
      <c r="N21" s="19">
        <f t="shared" si="11"/>
        <v>186</v>
      </c>
      <c r="O21" s="19">
        <f t="shared" si="11"/>
        <v>1103</v>
      </c>
    </row>
    <row r="22" spans="1:15" ht="16.5" customHeight="1">
      <c r="A22" s="17"/>
      <c r="B22" s="17" t="s">
        <v>53</v>
      </c>
      <c r="C22" s="18">
        <f t="shared" si="0"/>
        <v>1883</v>
      </c>
      <c r="D22" s="20">
        <v>24</v>
      </c>
      <c r="E22" s="19" t="s">
        <v>34</v>
      </c>
      <c r="F22" s="19" t="s">
        <v>34</v>
      </c>
      <c r="G22" s="19">
        <v>546</v>
      </c>
      <c r="H22" s="57">
        <v>1313</v>
      </c>
      <c r="I22" s="58">
        <v>0</v>
      </c>
      <c r="J22" s="18">
        <f t="shared" si="2"/>
        <v>1883</v>
      </c>
      <c r="K22" s="18">
        <f>SUM(D22-I22)</f>
        <v>24</v>
      </c>
      <c r="L22" s="20">
        <f t="shared" si="11"/>
        <v>0</v>
      </c>
      <c r="M22" s="20">
        <f t="shared" si="11"/>
        <v>0</v>
      </c>
      <c r="N22" s="19">
        <f t="shared" si="11"/>
        <v>546</v>
      </c>
      <c r="O22" s="19">
        <f t="shared" si="11"/>
        <v>1313</v>
      </c>
    </row>
    <row r="23" spans="1:15" ht="16.5" customHeight="1">
      <c r="A23" s="44"/>
      <c r="B23" s="44" t="s">
        <v>54</v>
      </c>
      <c r="C23" s="45">
        <f t="shared" si="0"/>
        <v>567</v>
      </c>
      <c r="D23" s="47">
        <v>0</v>
      </c>
      <c r="E23" s="46" t="s">
        <v>34</v>
      </c>
      <c r="F23" s="46" t="s">
        <v>34</v>
      </c>
      <c r="G23" s="46">
        <v>567</v>
      </c>
      <c r="H23" s="69" t="s">
        <v>34</v>
      </c>
      <c r="I23" s="70">
        <v>0</v>
      </c>
      <c r="J23" s="45">
        <f t="shared" si="2"/>
        <v>567</v>
      </c>
      <c r="K23" s="45">
        <f>SUM(D23-I23)</f>
        <v>0</v>
      </c>
      <c r="L23" s="47">
        <f t="shared" si="11"/>
        <v>0</v>
      </c>
      <c r="M23" s="47">
        <f t="shared" si="11"/>
        <v>0</v>
      </c>
      <c r="N23" s="46">
        <f t="shared" si="11"/>
        <v>567</v>
      </c>
      <c r="O23" s="46">
        <f t="shared" si="11"/>
        <v>0</v>
      </c>
    </row>
    <row r="24" spans="1:15" ht="16.5" customHeight="1">
      <c r="A24" s="17" t="s">
        <v>55</v>
      </c>
      <c r="B24" s="17"/>
      <c r="C24" s="18">
        <f t="shared" si="0"/>
        <v>4182</v>
      </c>
      <c r="D24" s="18">
        <f aca="true" t="shared" si="12" ref="D24:I24">SUM(D25:D26)</f>
        <v>1326</v>
      </c>
      <c r="E24" s="40">
        <f t="shared" si="12"/>
        <v>0</v>
      </c>
      <c r="F24" s="40">
        <f t="shared" si="12"/>
        <v>100</v>
      </c>
      <c r="G24" s="40">
        <f t="shared" si="12"/>
        <v>884</v>
      </c>
      <c r="H24" s="65">
        <f t="shared" si="12"/>
        <v>1872</v>
      </c>
      <c r="I24" s="66">
        <f t="shared" si="12"/>
        <v>1326</v>
      </c>
      <c r="J24" s="42">
        <f t="shared" si="2"/>
        <v>2856</v>
      </c>
      <c r="K24" s="18">
        <f>SUM(K25:K26)</f>
        <v>0</v>
      </c>
      <c r="L24" s="18">
        <f>SUM(L25:L26)</f>
        <v>0</v>
      </c>
      <c r="M24" s="18">
        <f>SUM(M25:M26)</f>
        <v>100</v>
      </c>
      <c r="N24" s="40">
        <f>SUM(N25:N26)</f>
        <v>884</v>
      </c>
      <c r="O24" s="40">
        <f>SUM(O25:O26)</f>
        <v>1872</v>
      </c>
    </row>
    <row r="25" spans="1:15" ht="16.5" customHeight="1">
      <c r="A25" s="17"/>
      <c r="B25" s="17" t="s">
        <v>56</v>
      </c>
      <c r="C25" s="18">
        <f t="shared" si="0"/>
        <v>1267</v>
      </c>
      <c r="D25" s="20">
        <v>0</v>
      </c>
      <c r="E25" s="19" t="s">
        <v>34</v>
      </c>
      <c r="F25" s="19" t="s">
        <v>34</v>
      </c>
      <c r="G25" s="19">
        <v>242</v>
      </c>
      <c r="H25" s="57">
        <v>1025</v>
      </c>
      <c r="I25" s="58">
        <v>0</v>
      </c>
      <c r="J25" s="18">
        <f>SUM(K25:O25)</f>
        <v>1267</v>
      </c>
      <c r="K25" s="18">
        <f>SUM(D25-I25)</f>
        <v>0</v>
      </c>
      <c r="L25" s="20">
        <f aca="true" t="shared" si="13" ref="L25:O26">SUM(E25)</f>
        <v>0</v>
      </c>
      <c r="M25" s="20">
        <f t="shared" si="13"/>
        <v>0</v>
      </c>
      <c r="N25" s="19">
        <f t="shared" si="13"/>
        <v>242</v>
      </c>
      <c r="O25" s="19">
        <f t="shared" si="13"/>
        <v>1025</v>
      </c>
    </row>
    <row r="26" spans="1:15" ht="16.5" customHeight="1">
      <c r="A26" s="24"/>
      <c r="B26" s="24" t="s">
        <v>57</v>
      </c>
      <c r="C26" s="25">
        <f t="shared" si="0"/>
        <v>2915</v>
      </c>
      <c r="D26" s="27">
        <v>1326</v>
      </c>
      <c r="E26" s="26" t="s">
        <v>34</v>
      </c>
      <c r="F26" s="26">
        <v>100</v>
      </c>
      <c r="G26" s="26">
        <v>642</v>
      </c>
      <c r="H26" s="59">
        <v>847</v>
      </c>
      <c r="I26" s="60">
        <f>681+145+200+300</f>
        <v>1326</v>
      </c>
      <c r="J26" s="25">
        <f t="shared" si="2"/>
        <v>1589</v>
      </c>
      <c r="K26" s="25">
        <f>SUM(D26-I26)</f>
        <v>0</v>
      </c>
      <c r="L26" s="27">
        <f t="shared" si="13"/>
        <v>0</v>
      </c>
      <c r="M26" s="27">
        <f t="shared" si="13"/>
        <v>100</v>
      </c>
      <c r="N26" s="26">
        <f t="shared" si="13"/>
        <v>642</v>
      </c>
      <c r="O26" s="26">
        <f t="shared" si="13"/>
        <v>847</v>
      </c>
    </row>
    <row r="27" spans="1:15" ht="16.5" customHeight="1">
      <c r="A27" s="28" t="s">
        <v>58</v>
      </c>
      <c r="B27" s="13"/>
      <c r="C27" s="15">
        <f t="shared" si="0"/>
        <v>7579</v>
      </c>
      <c r="D27" s="15">
        <f aca="true" t="shared" si="14" ref="D27:I27">SUM(D28:D29)</f>
        <v>1462</v>
      </c>
      <c r="E27" s="16">
        <f t="shared" si="14"/>
        <v>6</v>
      </c>
      <c r="F27" s="16">
        <f t="shared" si="14"/>
        <v>0</v>
      </c>
      <c r="G27" s="16">
        <f t="shared" si="14"/>
        <v>1560</v>
      </c>
      <c r="H27" s="55">
        <f t="shared" si="14"/>
        <v>4551</v>
      </c>
      <c r="I27" s="56">
        <f t="shared" si="14"/>
        <v>1462</v>
      </c>
      <c r="J27" s="15">
        <f t="shared" si="2"/>
        <v>6117</v>
      </c>
      <c r="K27" s="15">
        <f>SUM(K28:K29)</f>
        <v>0</v>
      </c>
      <c r="L27" s="15">
        <f>SUM(L28:L29)</f>
        <v>6</v>
      </c>
      <c r="M27" s="15">
        <f>SUM(M28:M29)</f>
        <v>0</v>
      </c>
      <c r="N27" s="16">
        <f>SUM(N28:N29)</f>
        <v>1560</v>
      </c>
      <c r="O27" s="16">
        <f>SUM(O28:O29)</f>
        <v>4551</v>
      </c>
    </row>
    <row r="28" spans="1:15" ht="16.5" customHeight="1">
      <c r="A28" s="29" t="s">
        <v>59</v>
      </c>
      <c r="B28" s="30" t="s">
        <v>60</v>
      </c>
      <c r="C28" s="31">
        <f t="shared" si="0"/>
        <v>3636</v>
      </c>
      <c r="D28" s="33">
        <v>679</v>
      </c>
      <c r="E28" s="32" t="s">
        <v>34</v>
      </c>
      <c r="F28" s="32" t="s">
        <v>34</v>
      </c>
      <c r="G28" s="32">
        <v>689</v>
      </c>
      <c r="H28" s="61">
        <v>2268</v>
      </c>
      <c r="I28" s="62">
        <f>276+403</f>
        <v>679</v>
      </c>
      <c r="J28" s="31">
        <f t="shared" si="2"/>
        <v>2957</v>
      </c>
      <c r="K28" s="31">
        <f>SUM(D28-I28)</f>
        <v>0</v>
      </c>
      <c r="L28" s="33" t="s">
        <v>34</v>
      </c>
      <c r="M28" s="33" t="s">
        <v>34</v>
      </c>
      <c r="N28" s="32">
        <v>689</v>
      </c>
      <c r="O28" s="32">
        <v>2268</v>
      </c>
    </row>
    <row r="29" spans="1:15" ht="16.5" customHeight="1">
      <c r="A29" s="17" t="s">
        <v>61</v>
      </c>
      <c r="B29" s="17"/>
      <c r="C29" s="18">
        <f t="shared" si="0"/>
        <v>3943</v>
      </c>
      <c r="D29" s="18">
        <f aca="true" t="shared" si="15" ref="D29:I29">SUM(D30:D33)</f>
        <v>783</v>
      </c>
      <c r="E29" s="40">
        <f t="shared" si="15"/>
        <v>6</v>
      </c>
      <c r="F29" s="40">
        <f t="shared" si="15"/>
        <v>0</v>
      </c>
      <c r="G29" s="40">
        <f t="shared" si="15"/>
        <v>871</v>
      </c>
      <c r="H29" s="65">
        <f t="shared" si="15"/>
        <v>2283</v>
      </c>
      <c r="I29" s="66">
        <f t="shared" si="15"/>
        <v>783</v>
      </c>
      <c r="J29" s="18">
        <f t="shared" si="2"/>
        <v>3160</v>
      </c>
      <c r="K29" s="18">
        <f>SUM(K30:K33)</f>
        <v>0</v>
      </c>
      <c r="L29" s="18">
        <f>SUM(L30:L33)</f>
        <v>6</v>
      </c>
      <c r="M29" s="18">
        <f>SUM(M30:M33)</f>
        <v>0</v>
      </c>
      <c r="N29" s="40">
        <f>SUM(N30:N33)</f>
        <v>871</v>
      </c>
      <c r="O29" s="40">
        <f>SUM(O30:O33)</f>
        <v>2283</v>
      </c>
    </row>
    <row r="30" spans="1:15" ht="16.5" customHeight="1">
      <c r="A30" s="17"/>
      <c r="B30" s="17" t="s">
        <v>62</v>
      </c>
      <c r="C30" s="18">
        <f t="shared" si="0"/>
        <v>2996</v>
      </c>
      <c r="D30" s="20">
        <v>425</v>
      </c>
      <c r="E30" s="19">
        <v>6</v>
      </c>
      <c r="F30" s="19" t="s">
        <v>34</v>
      </c>
      <c r="G30" s="19">
        <v>770</v>
      </c>
      <c r="H30" s="57">
        <v>1795</v>
      </c>
      <c r="I30" s="58">
        <v>425</v>
      </c>
      <c r="J30" s="18">
        <f t="shared" si="2"/>
        <v>2571</v>
      </c>
      <c r="K30" s="18">
        <f>SUM(D30-I30)</f>
        <v>0</v>
      </c>
      <c r="L30" s="20">
        <f aca="true" t="shared" si="16" ref="L30:O33">SUM(E30)</f>
        <v>6</v>
      </c>
      <c r="M30" s="20">
        <f t="shared" si="16"/>
        <v>0</v>
      </c>
      <c r="N30" s="19">
        <f t="shared" si="16"/>
        <v>770</v>
      </c>
      <c r="O30" s="19">
        <f t="shared" si="16"/>
        <v>1795</v>
      </c>
    </row>
    <row r="31" spans="1:15" ht="16.5" customHeight="1">
      <c r="A31" s="17"/>
      <c r="B31" s="17" t="s">
        <v>63</v>
      </c>
      <c r="C31" s="18">
        <f t="shared" si="0"/>
        <v>489</v>
      </c>
      <c r="D31" s="20">
        <v>0</v>
      </c>
      <c r="E31" s="19" t="s">
        <v>34</v>
      </c>
      <c r="F31" s="19" t="s">
        <v>34</v>
      </c>
      <c r="G31" s="19">
        <v>51</v>
      </c>
      <c r="H31" s="57">
        <v>438</v>
      </c>
      <c r="I31" s="58">
        <v>0</v>
      </c>
      <c r="J31" s="18">
        <f t="shared" si="2"/>
        <v>489</v>
      </c>
      <c r="K31" s="18">
        <f>SUM(D31-I31)</f>
        <v>0</v>
      </c>
      <c r="L31" s="20">
        <f t="shared" si="16"/>
        <v>0</v>
      </c>
      <c r="M31" s="20">
        <f t="shared" si="16"/>
        <v>0</v>
      </c>
      <c r="N31" s="19">
        <f t="shared" si="16"/>
        <v>51</v>
      </c>
      <c r="O31" s="19">
        <f t="shared" si="16"/>
        <v>438</v>
      </c>
    </row>
    <row r="32" spans="1:15" ht="16.5" customHeight="1">
      <c r="A32" s="17"/>
      <c r="B32" s="17" t="s">
        <v>64</v>
      </c>
      <c r="C32" s="18">
        <f t="shared" si="0"/>
        <v>458</v>
      </c>
      <c r="D32" s="20">
        <v>358</v>
      </c>
      <c r="E32" s="19" t="s">
        <v>34</v>
      </c>
      <c r="F32" s="19" t="s">
        <v>34</v>
      </c>
      <c r="G32" s="19">
        <v>50</v>
      </c>
      <c r="H32" s="57">
        <v>50</v>
      </c>
      <c r="I32" s="58">
        <v>358</v>
      </c>
      <c r="J32" s="18">
        <f t="shared" si="2"/>
        <v>100</v>
      </c>
      <c r="K32" s="18">
        <f>SUM(D32-I32)</f>
        <v>0</v>
      </c>
      <c r="L32" s="20">
        <f t="shared" si="16"/>
        <v>0</v>
      </c>
      <c r="M32" s="20">
        <f t="shared" si="16"/>
        <v>0</v>
      </c>
      <c r="N32" s="19">
        <f t="shared" si="16"/>
        <v>50</v>
      </c>
      <c r="O32" s="19">
        <f t="shared" si="16"/>
        <v>50</v>
      </c>
    </row>
    <row r="33" spans="1:15" ht="16.5" customHeight="1">
      <c r="A33" s="24"/>
      <c r="B33" s="24" t="s">
        <v>65</v>
      </c>
      <c r="C33" s="25">
        <f t="shared" si="0"/>
        <v>0</v>
      </c>
      <c r="D33" s="27">
        <v>0</v>
      </c>
      <c r="E33" s="26" t="s">
        <v>34</v>
      </c>
      <c r="F33" s="26" t="s">
        <v>34</v>
      </c>
      <c r="G33" s="26" t="s">
        <v>34</v>
      </c>
      <c r="H33" s="59" t="s">
        <v>34</v>
      </c>
      <c r="I33" s="60">
        <v>0</v>
      </c>
      <c r="J33" s="25">
        <f t="shared" si="2"/>
        <v>0</v>
      </c>
      <c r="K33" s="25">
        <f>SUM(D33-I33)</f>
        <v>0</v>
      </c>
      <c r="L33" s="27">
        <f t="shared" si="16"/>
        <v>0</v>
      </c>
      <c r="M33" s="27">
        <f t="shared" si="16"/>
        <v>0</v>
      </c>
      <c r="N33" s="26">
        <f t="shared" si="16"/>
        <v>0</v>
      </c>
      <c r="O33" s="26">
        <f t="shared" si="16"/>
        <v>0</v>
      </c>
    </row>
    <row r="34" spans="1:15" ht="16.5" customHeight="1">
      <c r="A34" s="28" t="s">
        <v>66</v>
      </c>
      <c r="B34" s="13"/>
      <c r="C34" s="15">
        <f t="shared" si="0"/>
        <v>4432</v>
      </c>
      <c r="D34" s="15">
        <f aca="true" t="shared" si="17" ref="D34:I34">SUM(D35)</f>
        <v>847</v>
      </c>
      <c r="E34" s="16">
        <f t="shared" si="17"/>
        <v>6</v>
      </c>
      <c r="F34" s="16">
        <f t="shared" si="17"/>
        <v>50</v>
      </c>
      <c r="G34" s="16">
        <f t="shared" si="17"/>
        <v>1076</v>
      </c>
      <c r="H34" s="55">
        <f t="shared" si="17"/>
        <v>2453</v>
      </c>
      <c r="I34" s="56">
        <f t="shared" si="17"/>
        <v>847</v>
      </c>
      <c r="J34" s="15">
        <f t="shared" si="2"/>
        <v>3585</v>
      </c>
      <c r="K34" s="15">
        <f>SUM(K35)</f>
        <v>0</v>
      </c>
      <c r="L34" s="15">
        <f>SUM(L35)</f>
        <v>6</v>
      </c>
      <c r="M34" s="15">
        <f>SUM(M35)</f>
        <v>50</v>
      </c>
      <c r="N34" s="16">
        <f>SUM(N35)</f>
        <v>1076</v>
      </c>
      <c r="O34" s="16">
        <f>SUM(O35)</f>
        <v>2453</v>
      </c>
    </row>
    <row r="35" spans="1:15" ht="16.5" customHeight="1">
      <c r="A35" s="41" t="s">
        <v>67</v>
      </c>
      <c r="B35" s="41"/>
      <c r="C35" s="42">
        <f t="shared" si="0"/>
        <v>4432</v>
      </c>
      <c r="D35" s="42">
        <f aca="true" t="shared" si="18" ref="D35:I35">SUM(D36:D41)</f>
        <v>847</v>
      </c>
      <c r="E35" s="43">
        <f t="shared" si="18"/>
        <v>6</v>
      </c>
      <c r="F35" s="43">
        <f t="shared" si="18"/>
        <v>50</v>
      </c>
      <c r="G35" s="43">
        <f t="shared" si="18"/>
        <v>1076</v>
      </c>
      <c r="H35" s="67">
        <f t="shared" si="18"/>
        <v>2453</v>
      </c>
      <c r="I35" s="68">
        <f t="shared" si="18"/>
        <v>847</v>
      </c>
      <c r="J35" s="42">
        <f t="shared" si="2"/>
        <v>3585</v>
      </c>
      <c r="K35" s="42">
        <f>SUM(K36:K41)</f>
        <v>0</v>
      </c>
      <c r="L35" s="42">
        <f>SUM(L36:L41)</f>
        <v>6</v>
      </c>
      <c r="M35" s="42">
        <f>SUM(M36:M41)</f>
        <v>50</v>
      </c>
      <c r="N35" s="43">
        <f>SUM(N36:N41)</f>
        <v>1076</v>
      </c>
      <c r="O35" s="43">
        <f>SUM(O36:O41)</f>
        <v>2453</v>
      </c>
    </row>
    <row r="36" spans="1:15" ht="16.5" customHeight="1">
      <c r="A36" s="17"/>
      <c r="B36" s="17" t="s">
        <v>68</v>
      </c>
      <c r="C36" s="18">
        <f t="shared" si="0"/>
        <v>430</v>
      </c>
      <c r="D36" s="20">
        <v>0</v>
      </c>
      <c r="E36" s="19" t="s">
        <v>34</v>
      </c>
      <c r="F36" s="19" t="s">
        <v>34</v>
      </c>
      <c r="G36" s="19" t="s">
        <v>34</v>
      </c>
      <c r="H36" s="57">
        <v>430</v>
      </c>
      <c r="I36" s="58">
        <v>0</v>
      </c>
      <c r="J36" s="18">
        <f t="shared" si="2"/>
        <v>430</v>
      </c>
      <c r="K36" s="18">
        <f aca="true" t="shared" si="19" ref="K36:K41">SUM(D36-I36)</f>
        <v>0</v>
      </c>
      <c r="L36" s="20">
        <f aca="true" t="shared" si="20" ref="L36:O41">SUM(E36)</f>
        <v>0</v>
      </c>
      <c r="M36" s="20">
        <f t="shared" si="20"/>
        <v>0</v>
      </c>
      <c r="N36" s="19">
        <f t="shared" si="20"/>
        <v>0</v>
      </c>
      <c r="O36" s="19">
        <f t="shared" si="20"/>
        <v>430</v>
      </c>
    </row>
    <row r="37" spans="1:15" ht="16.5" customHeight="1">
      <c r="A37" s="17"/>
      <c r="B37" s="17" t="s">
        <v>69</v>
      </c>
      <c r="C37" s="18">
        <f t="shared" si="0"/>
        <v>1779</v>
      </c>
      <c r="D37" s="20">
        <v>445</v>
      </c>
      <c r="E37" s="19" t="s">
        <v>34</v>
      </c>
      <c r="F37" s="19" t="s">
        <v>34</v>
      </c>
      <c r="G37" s="19">
        <v>616</v>
      </c>
      <c r="H37" s="57">
        <v>718</v>
      </c>
      <c r="I37" s="58">
        <v>445</v>
      </c>
      <c r="J37" s="18">
        <f t="shared" si="2"/>
        <v>1334</v>
      </c>
      <c r="K37" s="18">
        <f t="shared" si="19"/>
        <v>0</v>
      </c>
      <c r="L37" s="20">
        <f t="shared" si="20"/>
        <v>0</v>
      </c>
      <c r="M37" s="20">
        <f t="shared" si="20"/>
        <v>0</v>
      </c>
      <c r="N37" s="19">
        <f t="shared" si="20"/>
        <v>616</v>
      </c>
      <c r="O37" s="19">
        <f t="shared" si="20"/>
        <v>718</v>
      </c>
    </row>
    <row r="38" spans="1:15" ht="16.5" customHeight="1">
      <c r="A38" s="17"/>
      <c r="B38" s="17" t="s">
        <v>70</v>
      </c>
      <c r="C38" s="18">
        <f t="shared" si="0"/>
        <v>870</v>
      </c>
      <c r="D38" s="20">
        <v>0</v>
      </c>
      <c r="E38" s="19" t="s">
        <v>34</v>
      </c>
      <c r="F38" s="19">
        <v>50</v>
      </c>
      <c r="G38" s="19">
        <v>340</v>
      </c>
      <c r="H38" s="57">
        <v>480</v>
      </c>
      <c r="I38" s="58">
        <v>0</v>
      </c>
      <c r="J38" s="18">
        <f t="shared" si="2"/>
        <v>870</v>
      </c>
      <c r="K38" s="18">
        <f t="shared" si="19"/>
        <v>0</v>
      </c>
      <c r="L38" s="20">
        <f t="shared" si="20"/>
        <v>0</v>
      </c>
      <c r="M38" s="20">
        <f t="shared" si="20"/>
        <v>50</v>
      </c>
      <c r="N38" s="19">
        <f t="shared" si="20"/>
        <v>340</v>
      </c>
      <c r="O38" s="19">
        <f t="shared" si="20"/>
        <v>480</v>
      </c>
    </row>
    <row r="39" spans="1:15" ht="16.5" customHeight="1">
      <c r="A39" s="17"/>
      <c r="B39" s="17" t="s">
        <v>71</v>
      </c>
      <c r="C39" s="18">
        <f t="shared" si="0"/>
        <v>514</v>
      </c>
      <c r="D39" s="20">
        <v>0</v>
      </c>
      <c r="E39" s="19">
        <v>6</v>
      </c>
      <c r="F39" s="19" t="s">
        <v>34</v>
      </c>
      <c r="G39" s="19">
        <v>120</v>
      </c>
      <c r="H39" s="57">
        <v>388</v>
      </c>
      <c r="I39" s="58">
        <v>0</v>
      </c>
      <c r="J39" s="18">
        <f t="shared" si="2"/>
        <v>514</v>
      </c>
      <c r="K39" s="18">
        <f t="shared" si="19"/>
        <v>0</v>
      </c>
      <c r="L39" s="20">
        <f t="shared" si="20"/>
        <v>6</v>
      </c>
      <c r="M39" s="20">
        <f t="shared" si="20"/>
        <v>0</v>
      </c>
      <c r="N39" s="19">
        <f t="shared" si="20"/>
        <v>120</v>
      </c>
      <c r="O39" s="19">
        <f t="shared" si="20"/>
        <v>388</v>
      </c>
    </row>
    <row r="40" spans="1:15" ht="16.5" customHeight="1">
      <c r="A40" s="17"/>
      <c r="B40" s="17" t="s">
        <v>72</v>
      </c>
      <c r="C40" s="18">
        <f t="shared" si="0"/>
        <v>669</v>
      </c>
      <c r="D40" s="20">
        <v>402</v>
      </c>
      <c r="E40" s="19" t="s">
        <v>34</v>
      </c>
      <c r="F40" s="19" t="s">
        <v>34</v>
      </c>
      <c r="G40" s="19" t="s">
        <v>34</v>
      </c>
      <c r="H40" s="57">
        <v>267</v>
      </c>
      <c r="I40" s="58">
        <v>402</v>
      </c>
      <c r="J40" s="18">
        <f t="shared" si="2"/>
        <v>267</v>
      </c>
      <c r="K40" s="18">
        <f t="shared" si="19"/>
        <v>0</v>
      </c>
      <c r="L40" s="20">
        <f t="shared" si="20"/>
        <v>0</v>
      </c>
      <c r="M40" s="20">
        <f t="shared" si="20"/>
        <v>0</v>
      </c>
      <c r="N40" s="19">
        <f t="shared" si="20"/>
        <v>0</v>
      </c>
      <c r="O40" s="19">
        <f t="shared" si="20"/>
        <v>267</v>
      </c>
    </row>
    <row r="41" spans="1:15" ht="16.5" customHeight="1">
      <c r="A41" s="17"/>
      <c r="B41" s="17" t="s">
        <v>73</v>
      </c>
      <c r="C41" s="18">
        <f t="shared" si="0"/>
        <v>170</v>
      </c>
      <c r="D41" s="20">
        <v>0</v>
      </c>
      <c r="E41" s="19" t="s">
        <v>34</v>
      </c>
      <c r="F41" s="19" t="s">
        <v>34</v>
      </c>
      <c r="G41" s="19" t="s">
        <v>34</v>
      </c>
      <c r="H41" s="57">
        <v>170</v>
      </c>
      <c r="I41" s="58">
        <v>0</v>
      </c>
      <c r="J41" s="18">
        <f t="shared" si="2"/>
        <v>170</v>
      </c>
      <c r="K41" s="18">
        <f t="shared" si="19"/>
        <v>0</v>
      </c>
      <c r="L41" s="20">
        <f t="shared" si="20"/>
        <v>0</v>
      </c>
      <c r="M41" s="20">
        <f t="shared" si="20"/>
        <v>0</v>
      </c>
      <c r="N41" s="19">
        <f t="shared" si="20"/>
        <v>0</v>
      </c>
      <c r="O41" s="19">
        <f t="shared" si="20"/>
        <v>170</v>
      </c>
    </row>
    <row r="42" spans="1:15" ht="16.5" customHeight="1">
      <c r="A42" s="28" t="s">
        <v>74</v>
      </c>
      <c r="B42" s="13"/>
      <c r="C42" s="15">
        <f t="shared" si="0"/>
        <v>6645</v>
      </c>
      <c r="D42" s="15">
        <f aca="true" t="shared" si="21" ref="D42:I42">SUM(D43:D44)</f>
        <v>1311</v>
      </c>
      <c r="E42" s="16">
        <f t="shared" si="21"/>
        <v>6</v>
      </c>
      <c r="F42" s="16">
        <f t="shared" si="21"/>
        <v>0</v>
      </c>
      <c r="G42" s="16">
        <f t="shared" si="21"/>
        <v>1347</v>
      </c>
      <c r="H42" s="55">
        <f t="shared" si="21"/>
        <v>3981</v>
      </c>
      <c r="I42" s="56">
        <f t="shared" si="21"/>
        <v>826</v>
      </c>
      <c r="J42" s="15">
        <f t="shared" si="2"/>
        <v>5819</v>
      </c>
      <c r="K42" s="15">
        <f>SUM(K43:K44)</f>
        <v>485</v>
      </c>
      <c r="L42" s="15">
        <f>SUM(L43:L44)</f>
        <v>6</v>
      </c>
      <c r="M42" s="15">
        <f>SUM(M43:M44)</f>
        <v>0</v>
      </c>
      <c r="N42" s="16">
        <f>SUM(N43:N44)</f>
        <v>1347</v>
      </c>
      <c r="O42" s="16">
        <f>SUM(O43:O44)</f>
        <v>3981</v>
      </c>
    </row>
    <row r="43" spans="1:15" ht="16.5" customHeight="1">
      <c r="A43" s="29" t="s">
        <v>75</v>
      </c>
      <c r="B43" s="30" t="s">
        <v>76</v>
      </c>
      <c r="C43" s="31">
        <f t="shared" si="0"/>
        <v>6088</v>
      </c>
      <c r="D43" s="33">
        <v>982</v>
      </c>
      <c r="E43" s="32">
        <v>6</v>
      </c>
      <c r="F43" s="32" t="s">
        <v>34</v>
      </c>
      <c r="G43" s="32">
        <v>1274</v>
      </c>
      <c r="H43" s="61">
        <v>3826</v>
      </c>
      <c r="I43" s="62">
        <f>219+278</f>
        <v>497</v>
      </c>
      <c r="J43" s="31">
        <f t="shared" si="2"/>
        <v>5591</v>
      </c>
      <c r="K43" s="31">
        <f>SUM(D43-I43)</f>
        <v>485</v>
      </c>
      <c r="L43" s="33">
        <v>6</v>
      </c>
      <c r="M43" s="33" t="s">
        <v>34</v>
      </c>
      <c r="N43" s="32">
        <v>1274</v>
      </c>
      <c r="O43" s="32">
        <v>3826</v>
      </c>
    </row>
    <row r="44" spans="1:15" ht="16.5" customHeight="1">
      <c r="A44" s="17" t="s">
        <v>77</v>
      </c>
      <c r="B44" s="17"/>
      <c r="C44" s="18">
        <f t="shared" si="0"/>
        <v>557</v>
      </c>
      <c r="D44" s="18">
        <f aca="true" t="shared" si="22" ref="D44:I44">SUM(D45:D47)</f>
        <v>329</v>
      </c>
      <c r="E44" s="40">
        <f t="shared" si="22"/>
        <v>0</v>
      </c>
      <c r="F44" s="40">
        <f t="shared" si="22"/>
        <v>0</v>
      </c>
      <c r="G44" s="40">
        <f t="shared" si="22"/>
        <v>73</v>
      </c>
      <c r="H44" s="65">
        <f t="shared" si="22"/>
        <v>155</v>
      </c>
      <c r="I44" s="66">
        <f t="shared" si="22"/>
        <v>329</v>
      </c>
      <c r="J44" s="18">
        <f t="shared" si="2"/>
        <v>228</v>
      </c>
      <c r="K44" s="18">
        <f>SUM(K45:K47)</f>
        <v>0</v>
      </c>
      <c r="L44" s="18">
        <f>SUM(L45:L47)</f>
        <v>0</v>
      </c>
      <c r="M44" s="18">
        <f>SUM(M45:M47)</f>
        <v>0</v>
      </c>
      <c r="N44" s="40">
        <f>SUM(N45:N47)</f>
        <v>73</v>
      </c>
      <c r="O44" s="40">
        <f>SUM(O45:O47)</f>
        <v>155</v>
      </c>
    </row>
    <row r="45" spans="1:15" ht="16.5" customHeight="1">
      <c r="A45" s="17"/>
      <c r="B45" s="17" t="s">
        <v>78</v>
      </c>
      <c r="C45" s="18">
        <f t="shared" si="0"/>
        <v>0</v>
      </c>
      <c r="D45" s="20">
        <v>0</v>
      </c>
      <c r="E45" s="19" t="s">
        <v>34</v>
      </c>
      <c r="F45" s="19" t="s">
        <v>34</v>
      </c>
      <c r="G45" s="19" t="s">
        <v>34</v>
      </c>
      <c r="H45" s="57" t="s">
        <v>34</v>
      </c>
      <c r="I45" s="58">
        <v>0</v>
      </c>
      <c r="J45" s="18">
        <f t="shared" si="2"/>
        <v>0</v>
      </c>
      <c r="K45" s="18">
        <f>SUM(D45-I45)</f>
        <v>0</v>
      </c>
      <c r="L45" s="20">
        <f aca="true" t="shared" si="23" ref="L45:O47">SUM(E45)</f>
        <v>0</v>
      </c>
      <c r="M45" s="20">
        <f t="shared" si="23"/>
        <v>0</v>
      </c>
      <c r="N45" s="19">
        <f t="shared" si="23"/>
        <v>0</v>
      </c>
      <c r="O45" s="19">
        <f t="shared" si="23"/>
        <v>0</v>
      </c>
    </row>
    <row r="46" spans="1:15" ht="16.5" customHeight="1">
      <c r="A46" s="17"/>
      <c r="B46" s="17" t="s">
        <v>79</v>
      </c>
      <c r="C46" s="18">
        <f t="shared" si="0"/>
        <v>402</v>
      </c>
      <c r="D46" s="20">
        <v>329</v>
      </c>
      <c r="E46" s="19" t="s">
        <v>34</v>
      </c>
      <c r="F46" s="19" t="s">
        <v>34</v>
      </c>
      <c r="G46" s="19">
        <v>73</v>
      </c>
      <c r="H46" s="57" t="s">
        <v>34</v>
      </c>
      <c r="I46" s="58">
        <v>329</v>
      </c>
      <c r="J46" s="18">
        <f t="shared" si="2"/>
        <v>73</v>
      </c>
      <c r="K46" s="18">
        <f>SUM(D46-I46)</f>
        <v>0</v>
      </c>
      <c r="L46" s="20">
        <f t="shared" si="23"/>
        <v>0</v>
      </c>
      <c r="M46" s="20">
        <f t="shared" si="23"/>
        <v>0</v>
      </c>
      <c r="N46" s="19">
        <f t="shared" si="23"/>
        <v>73</v>
      </c>
      <c r="O46" s="19">
        <f t="shared" si="23"/>
        <v>0</v>
      </c>
    </row>
    <row r="47" spans="1:15" ht="16.5" customHeight="1">
      <c r="A47" s="24"/>
      <c r="B47" s="24" t="s">
        <v>80</v>
      </c>
      <c r="C47" s="25">
        <f t="shared" si="0"/>
        <v>155</v>
      </c>
      <c r="D47" s="27">
        <v>0</v>
      </c>
      <c r="E47" s="26" t="s">
        <v>34</v>
      </c>
      <c r="F47" s="26" t="s">
        <v>34</v>
      </c>
      <c r="G47" s="26" t="s">
        <v>34</v>
      </c>
      <c r="H47" s="59">
        <v>155</v>
      </c>
      <c r="I47" s="60">
        <v>0</v>
      </c>
      <c r="J47" s="25">
        <f t="shared" si="2"/>
        <v>155</v>
      </c>
      <c r="K47" s="25">
        <f>SUM(D47-I47)</f>
        <v>0</v>
      </c>
      <c r="L47" s="27">
        <f t="shared" si="23"/>
        <v>0</v>
      </c>
      <c r="M47" s="27">
        <f t="shared" si="23"/>
        <v>0</v>
      </c>
      <c r="N47" s="26">
        <f t="shared" si="23"/>
        <v>0</v>
      </c>
      <c r="O47" s="26">
        <f t="shared" si="23"/>
        <v>155</v>
      </c>
    </row>
    <row r="48" spans="1:15" ht="16.5" customHeight="1">
      <c r="A48" s="28" t="s">
        <v>81</v>
      </c>
      <c r="B48" s="13"/>
      <c r="C48" s="15">
        <f t="shared" si="0"/>
        <v>3687</v>
      </c>
      <c r="D48" s="15">
        <f aca="true" t="shared" si="24" ref="D48:I48">SUM(D49,D54)</f>
        <v>918</v>
      </c>
      <c r="E48" s="16">
        <f t="shared" si="24"/>
        <v>4</v>
      </c>
      <c r="F48" s="16">
        <f t="shared" si="24"/>
        <v>0</v>
      </c>
      <c r="G48" s="16">
        <f t="shared" si="24"/>
        <v>681</v>
      </c>
      <c r="H48" s="55">
        <f t="shared" si="24"/>
        <v>2084</v>
      </c>
      <c r="I48" s="56">
        <f t="shared" si="24"/>
        <v>607</v>
      </c>
      <c r="J48" s="15">
        <f t="shared" si="2"/>
        <v>3080</v>
      </c>
      <c r="K48" s="15">
        <f>SUM(K49,K54)</f>
        <v>311</v>
      </c>
      <c r="L48" s="15">
        <f>SUM(L49,L54)</f>
        <v>4</v>
      </c>
      <c r="M48" s="15">
        <f>SUM(M49,M54)</f>
        <v>0</v>
      </c>
      <c r="N48" s="16">
        <f>SUM(N49,N54)</f>
        <v>681</v>
      </c>
      <c r="O48" s="16">
        <f>SUM(O49,O54)</f>
        <v>2084</v>
      </c>
    </row>
    <row r="49" spans="1:15" ht="16.5" customHeight="1">
      <c r="A49" s="41" t="s">
        <v>82</v>
      </c>
      <c r="B49" s="41"/>
      <c r="C49" s="42">
        <f t="shared" si="0"/>
        <v>1838</v>
      </c>
      <c r="D49" s="42">
        <f aca="true" t="shared" si="25" ref="D49:I49">SUM(D50:D53)</f>
        <v>360</v>
      </c>
      <c r="E49" s="43">
        <f t="shared" si="25"/>
        <v>0</v>
      </c>
      <c r="F49" s="43">
        <f t="shared" si="25"/>
        <v>0</v>
      </c>
      <c r="G49" s="43">
        <f t="shared" si="25"/>
        <v>431</v>
      </c>
      <c r="H49" s="67">
        <f t="shared" si="25"/>
        <v>1047</v>
      </c>
      <c r="I49" s="68">
        <f t="shared" si="25"/>
        <v>360</v>
      </c>
      <c r="J49" s="42">
        <f t="shared" si="2"/>
        <v>1478</v>
      </c>
      <c r="K49" s="42">
        <f>SUM(K50:K53)</f>
        <v>0</v>
      </c>
      <c r="L49" s="42">
        <f>SUM(L50:L53)</f>
        <v>0</v>
      </c>
      <c r="M49" s="42">
        <f>SUM(M50:M53)</f>
        <v>0</v>
      </c>
      <c r="N49" s="43">
        <f>SUM(N50:N53)</f>
        <v>431</v>
      </c>
      <c r="O49" s="43">
        <f>SUM(O50:O53)</f>
        <v>1047</v>
      </c>
    </row>
    <row r="50" spans="1:15" ht="16.5" customHeight="1">
      <c r="A50" s="17"/>
      <c r="B50" s="17" t="s">
        <v>83</v>
      </c>
      <c r="C50" s="18">
        <f>SUM(D50:H50)</f>
        <v>205</v>
      </c>
      <c r="D50" s="20">
        <v>0</v>
      </c>
      <c r="E50" s="19" t="s">
        <v>34</v>
      </c>
      <c r="F50" s="19" t="s">
        <v>34</v>
      </c>
      <c r="G50" s="19" t="s">
        <v>34</v>
      </c>
      <c r="H50" s="57">
        <v>205</v>
      </c>
      <c r="I50" s="58">
        <v>0</v>
      </c>
      <c r="J50" s="18">
        <f>SUM(K50:O50)</f>
        <v>205</v>
      </c>
      <c r="K50" s="18">
        <f>SUM(D50-I50)</f>
        <v>0</v>
      </c>
      <c r="L50" s="20">
        <f aca="true" t="shared" si="26" ref="L50:O53">SUM(E50)</f>
        <v>0</v>
      </c>
      <c r="M50" s="20">
        <f t="shared" si="26"/>
        <v>0</v>
      </c>
      <c r="N50" s="19">
        <f t="shared" si="26"/>
        <v>0</v>
      </c>
      <c r="O50" s="19">
        <f t="shared" si="26"/>
        <v>205</v>
      </c>
    </row>
    <row r="51" spans="1:15" ht="16.5" customHeight="1">
      <c r="A51" s="17"/>
      <c r="B51" s="17" t="s">
        <v>84</v>
      </c>
      <c r="C51" s="18">
        <f t="shared" si="0"/>
        <v>1139</v>
      </c>
      <c r="D51" s="20">
        <v>360</v>
      </c>
      <c r="E51" s="19" t="s">
        <v>34</v>
      </c>
      <c r="F51" s="19" t="s">
        <v>34</v>
      </c>
      <c r="G51" s="19">
        <v>172</v>
      </c>
      <c r="H51" s="57">
        <v>607</v>
      </c>
      <c r="I51" s="58">
        <v>360</v>
      </c>
      <c r="J51" s="18">
        <f t="shared" si="2"/>
        <v>779</v>
      </c>
      <c r="K51" s="18">
        <f>SUM(D51-I51)</f>
        <v>0</v>
      </c>
      <c r="L51" s="20">
        <f t="shared" si="26"/>
        <v>0</v>
      </c>
      <c r="M51" s="20">
        <f t="shared" si="26"/>
        <v>0</v>
      </c>
      <c r="N51" s="19">
        <f t="shared" si="26"/>
        <v>172</v>
      </c>
      <c r="O51" s="19">
        <f t="shared" si="26"/>
        <v>607</v>
      </c>
    </row>
    <row r="52" spans="1:15" ht="16.5" customHeight="1">
      <c r="A52" s="17"/>
      <c r="B52" s="17" t="s">
        <v>85</v>
      </c>
      <c r="C52" s="18">
        <f t="shared" si="0"/>
        <v>132</v>
      </c>
      <c r="D52" s="20">
        <v>0</v>
      </c>
      <c r="E52" s="19" t="s">
        <v>34</v>
      </c>
      <c r="F52" s="19" t="s">
        <v>34</v>
      </c>
      <c r="G52" s="19">
        <v>91</v>
      </c>
      <c r="H52" s="57">
        <v>41</v>
      </c>
      <c r="I52" s="58">
        <v>0</v>
      </c>
      <c r="J52" s="18">
        <f t="shared" si="2"/>
        <v>132</v>
      </c>
      <c r="K52" s="18">
        <f>SUM(D52-I52)</f>
        <v>0</v>
      </c>
      <c r="L52" s="20">
        <f t="shared" si="26"/>
        <v>0</v>
      </c>
      <c r="M52" s="20">
        <f t="shared" si="26"/>
        <v>0</v>
      </c>
      <c r="N52" s="19">
        <f t="shared" si="26"/>
        <v>91</v>
      </c>
      <c r="O52" s="19">
        <f t="shared" si="26"/>
        <v>41</v>
      </c>
    </row>
    <row r="53" spans="1:15" ht="16.5" customHeight="1">
      <c r="A53" s="44"/>
      <c r="B53" s="44" t="s">
        <v>116</v>
      </c>
      <c r="C53" s="45">
        <f t="shared" si="0"/>
        <v>362</v>
      </c>
      <c r="D53" s="47">
        <v>0</v>
      </c>
      <c r="E53" s="46" t="s">
        <v>34</v>
      </c>
      <c r="F53" s="46" t="s">
        <v>34</v>
      </c>
      <c r="G53" s="46">
        <v>168</v>
      </c>
      <c r="H53" s="69">
        <v>194</v>
      </c>
      <c r="I53" s="70">
        <v>0</v>
      </c>
      <c r="J53" s="45">
        <f t="shared" si="2"/>
        <v>362</v>
      </c>
      <c r="K53" s="45">
        <f>SUM(D53-I53)</f>
        <v>0</v>
      </c>
      <c r="L53" s="47">
        <f t="shared" si="26"/>
        <v>0</v>
      </c>
      <c r="M53" s="47">
        <f t="shared" si="26"/>
        <v>0</v>
      </c>
      <c r="N53" s="46">
        <f t="shared" si="26"/>
        <v>168</v>
      </c>
      <c r="O53" s="46">
        <f t="shared" si="26"/>
        <v>194</v>
      </c>
    </row>
    <row r="54" spans="1:15" ht="16.5" customHeight="1">
      <c r="A54" s="17" t="s">
        <v>87</v>
      </c>
      <c r="B54" s="17"/>
      <c r="C54" s="18">
        <f t="shared" si="0"/>
        <v>1849</v>
      </c>
      <c r="D54" s="18">
        <f aca="true" t="shared" si="27" ref="D54:I54">SUM(D55:D57)</f>
        <v>558</v>
      </c>
      <c r="E54" s="40">
        <f t="shared" si="27"/>
        <v>4</v>
      </c>
      <c r="F54" s="40">
        <f t="shared" si="27"/>
        <v>0</v>
      </c>
      <c r="G54" s="40">
        <f t="shared" si="27"/>
        <v>250</v>
      </c>
      <c r="H54" s="65">
        <f t="shared" si="27"/>
        <v>1037</v>
      </c>
      <c r="I54" s="66">
        <f t="shared" si="27"/>
        <v>247</v>
      </c>
      <c r="J54" s="18">
        <f t="shared" si="2"/>
        <v>1602</v>
      </c>
      <c r="K54" s="18">
        <f>SUM(K55:K57)</f>
        <v>311</v>
      </c>
      <c r="L54" s="18">
        <f>SUM(L55:L57)</f>
        <v>4</v>
      </c>
      <c r="M54" s="18">
        <f>SUM(M55:M57)</f>
        <v>0</v>
      </c>
      <c r="N54" s="40">
        <f>SUM(N55:N57)</f>
        <v>250</v>
      </c>
      <c r="O54" s="40">
        <f>SUM(O55:O57)</f>
        <v>1037</v>
      </c>
    </row>
    <row r="55" spans="1:15" ht="16.5" customHeight="1">
      <c r="A55" s="17"/>
      <c r="B55" s="17" t="s">
        <v>88</v>
      </c>
      <c r="C55" s="18">
        <f t="shared" si="0"/>
        <v>745</v>
      </c>
      <c r="D55" s="20">
        <v>311</v>
      </c>
      <c r="E55" s="19" t="s">
        <v>34</v>
      </c>
      <c r="F55" s="19" t="s">
        <v>34</v>
      </c>
      <c r="G55" s="19">
        <v>78</v>
      </c>
      <c r="H55" s="57">
        <v>356</v>
      </c>
      <c r="I55" s="58">
        <v>0</v>
      </c>
      <c r="J55" s="18">
        <f t="shared" si="2"/>
        <v>745</v>
      </c>
      <c r="K55" s="18">
        <f>SUM(D55-I55)</f>
        <v>311</v>
      </c>
      <c r="L55" s="20">
        <f aca="true" t="shared" si="28" ref="L55:O57">SUM(E55)</f>
        <v>0</v>
      </c>
      <c r="M55" s="20">
        <f t="shared" si="28"/>
        <v>0</v>
      </c>
      <c r="N55" s="19">
        <f t="shared" si="28"/>
        <v>78</v>
      </c>
      <c r="O55" s="19">
        <f t="shared" si="28"/>
        <v>356</v>
      </c>
    </row>
    <row r="56" spans="1:15" ht="16.5" customHeight="1">
      <c r="A56" s="17"/>
      <c r="B56" s="17" t="s">
        <v>89</v>
      </c>
      <c r="C56" s="18">
        <f t="shared" si="0"/>
        <v>1074</v>
      </c>
      <c r="D56" s="20">
        <v>247</v>
      </c>
      <c r="E56" s="19">
        <v>4</v>
      </c>
      <c r="F56" s="19" t="s">
        <v>34</v>
      </c>
      <c r="G56" s="19">
        <v>142</v>
      </c>
      <c r="H56" s="57">
        <v>681</v>
      </c>
      <c r="I56" s="58">
        <v>247</v>
      </c>
      <c r="J56" s="18">
        <f t="shared" si="2"/>
        <v>827</v>
      </c>
      <c r="K56" s="18">
        <f>SUM(D56-I56)</f>
        <v>0</v>
      </c>
      <c r="L56" s="20">
        <f t="shared" si="28"/>
        <v>4</v>
      </c>
      <c r="M56" s="20">
        <f t="shared" si="28"/>
        <v>0</v>
      </c>
      <c r="N56" s="19">
        <f t="shared" si="28"/>
        <v>142</v>
      </c>
      <c r="O56" s="19">
        <f t="shared" si="28"/>
        <v>681</v>
      </c>
    </row>
    <row r="57" spans="1:15" ht="16.5" customHeight="1">
      <c r="A57" s="24"/>
      <c r="B57" s="24" t="s">
        <v>90</v>
      </c>
      <c r="C57" s="25">
        <f t="shared" si="0"/>
        <v>30</v>
      </c>
      <c r="D57" s="27">
        <v>0</v>
      </c>
      <c r="E57" s="26" t="s">
        <v>34</v>
      </c>
      <c r="F57" s="26" t="s">
        <v>34</v>
      </c>
      <c r="G57" s="26">
        <v>30</v>
      </c>
      <c r="H57" s="59" t="s">
        <v>34</v>
      </c>
      <c r="I57" s="60">
        <v>0</v>
      </c>
      <c r="J57" s="25">
        <f t="shared" si="2"/>
        <v>30</v>
      </c>
      <c r="K57" s="25">
        <f>SUM(D57-I57)</f>
        <v>0</v>
      </c>
      <c r="L57" s="27">
        <f t="shared" si="28"/>
        <v>0</v>
      </c>
      <c r="M57" s="27">
        <f t="shared" si="28"/>
        <v>0</v>
      </c>
      <c r="N57" s="26">
        <f t="shared" si="28"/>
        <v>30</v>
      </c>
      <c r="O57" s="26">
        <f t="shared" si="28"/>
        <v>0</v>
      </c>
    </row>
    <row r="58" spans="1:15" ht="16.5" customHeight="1">
      <c r="A58" s="28" t="s">
        <v>91</v>
      </c>
      <c r="B58" s="13"/>
      <c r="C58" s="15">
        <f t="shared" si="0"/>
        <v>2231</v>
      </c>
      <c r="D58" s="15">
        <f aca="true" t="shared" si="29" ref="D58:I58">SUM(D59,D63)</f>
        <v>602</v>
      </c>
      <c r="E58" s="16">
        <f t="shared" si="29"/>
        <v>4</v>
      </c>
      <c r="F58" s="16">
        <f t="shared" si="29"/>
        <v>7</v>
      </c>
      <c r="G58" s="16">
        <f t="shared" si="29"/>
        <v>301</v>
      </c>
      <c r="H58" s="55">
        <f t="shared" si="29"/>
        <v>1317</v>
      </c>
      <c r="I58" s="56">
        <f t="shared" si="29"/>
        <v>537</v>
      </c>
      <c r="J58" s="15">
        <f t="shared" si="2"/>
        <v>1694</v>
      </c>
      <c r="K58" s="15">
        <f>SUM(K59,K63)</f>
        <v>65</v>
      </c>
      <c r="L58" s="15">
        <f>SUM(L59,L63)</f>
        <v>4</v>
      </c>
      <c r="M58" s="15">
        <f>SUM(M59,M63)</f>
        <v>7</v>
      </c>
      <c r="N58" s="16">
        <f>SUM(N59,N63)</f>
        <v>301</v>
      </c>
      <c r="O58" s="16">
        <f>SUM(O59,O63)</f>
        <v>1317</v>
      </c>
    </row>
    <row r="59" spans="1:15" ht="16.5" customHeight="1">
      <c r="A59" s="41" t="s">
        <v>92</v>
      </c>
      <c r="B59" s="41"/>
      <c r="C59" s="42">
        <f t="shared" si="0"/>
        <v>1085</v>
      </c>
      <c r="D59" s="42">
        <f aca="true" t="shared" si="30" ref="D59:I59">SUM(D60:D62)</f>
        <v>65</v>
      </c>
      <c r="E59" s="43">
        <f t="shared" si="30"/>
        <v>4</v>
      </c>
      <c r="F59" s="43">
        <f t="shared" si="30"/>
        <v>0</v>
      </c>
      <c r="G59" s="43">
        <f t="shared" si="30"/>
        <v>210</v>
      </c>
      <c r="H59" s="67">
        <f t="shared" si="30"/>
        <v>806</v>
      </c>
      <c r="I59" s="68">
        <f t="shared" si="30"/>
        <v>0</v>
      </c>
      <c r="J59" s="42">
        <f t="shared" si="2"/>
        <v>1085</v>
      </c>
      <c r="K59" s="42">
        <f>SUM(K60:K62)</f>
        <v>65</v>
      </c>
      <c r="L59" s="42">
        <f>SUM(L60:L62)</f>
        <v>4</v>
      </c>
      <c r="M59" s="42">
        <f>SUM(M60:M62)</f>
        <v>0</v>
      </c>
      <c r="N59" s="43">
        <f>SUM(N60:N62)</f>
        <v>210</v>
      </c>
      <c r="O59" s="43">
        <f>SUM(O60:O62)</f>
        <v>806</v>
      </c>
    </row>
    <row r="60" spans="1:15" ht="16.5" customHeight="1">
      <c r="A60" s="17"/>
      <c r="B60" s="17" t="s">
        <v>93</v>
      </c>
      <c r="C60" s="18">
        <f t="shared" si="0"/>
        <v>705</v>
      </c>
      <c r="D60" s="20">
        <v>65</v>
      </c>
      <c r="E60" s="19">
        <v>4</v>
      </c>
      <c r="F60" s="19" t="s">
        <v>34</v>
      </c>
      <c r="G60" s="19">
        <v>40</v>
      </c>
      <c r="H60" s="57">
        <v>596</v>
      </c>
      <c r="I60" s="58">
        <v>0</v>
      </c>
      <c r="J60" s="18">
        <f t="shared" si="2"/>
        <v>705</v>
      </c>
      <c r="K60" s="18">
        <f>SUM(D60-I60)</f>
        <v>65</v>
      </c>
      <c r="L60" s="20">
        <f aca="true" t="shared" si="31" ref="L60:O62">SUM(E60)</f>
        <v>4</v>
      </c>
      <c r="M60" s="20">
        <f t="shared" si="31"/>
        <v>0</v>
      </c>
      <c r="N60" s="19">
        <f t="shared" si="31"/>
        <v>40</v>
      </c>
      <c r="O60" s="19">
        <f t="shared" si="31"/>
        <v>596</v>
      </c>
    </row>
    <row r="61" spans="1:15" ht="16.5" customHeight="1">
      <c r="A61" s="17"/>
      <c r="B61" s="17" t="s">
        <v>94</v>
      </c>
      <c r="C61" s="18">
        <f>SUM(D61:H61)</f>
        <v>100</v>
      </c>
      <c r="D61" s="20">
        <v>0</v>
      </c>
      <c r="E61" s="19" t="s">
        <v>34</v>
      </c>
      <c r="F61" s="19" t="s">
        <v>34</v>
      </c>
      <c r="G61" s="19" t="s">
        <v>34</v>
      </c>
      <c r="H61" s="57">
        <v>100</v>
      </c>
      <c r="I61" s="58">
        <v>0</v>
      </c>
      <c r="J61" s="18">
        <f>SUM(K61:O61)</f>
        <v>100</v>
      </c>
      <c r="K61" s="18">
        <f>SUM(D61-I61)</f>
        <v>0</v>
      </c>
      <c r="L61" s="20">
        <f t="shared" si="31"/>
        <v>0</v>
      </c>
      <c r="M61" s="20">
        <f t="shared" si="31"/>
        <v>0</v>
      </c>
      <c r="N61" s="19">
        <f t="shared" si="31"/>
        <v>0</v>
      </c>
      <c r="O61" s="19">
        <f t="shared" si="31"/>
        <v>100</v>
      </c>
    </row>
    <row r="62" spans="1:15" ht="16.5" customHeight="1">
      <c r="A62" s="44"/>
      <c r="B62" s="44" t="s">
        <v>95</v>
      </c>
      <c r="C62" s="45">
        <f t="shared" si="0"/>
        <v>280</v>
      </c>
      <c r="D62" s="47">
        <v>0</v>
      </c>
      <c r="E62" s="46" t="s">
        <v>34</v>
      </c>
      <c r="F62" s="46" t="s">
        <v>34</v>
      </c>
      <c r="G62" s="46">
        <v>170</v>
      </c>
      <c r="H62" s="69">
        <v>110</v>
      </c>
      <c r="I62" s="70">
        <v>0</v>
      </c>
      <c r="J62" s="45">
        <f t="shared" si="2"/>
        <v>280</v>
      </c>
      <c r="K62" s="45">
        <f>SUM(D62-I62)</f>
        <v>0</v>
      </c>
      <c r="L62" s="47">
        <f t="shared" si="31"/>
        <v>0</v>
      </c>
      <c r="M62" s="47">
        <f t="shared" si="31"/>
        <v>0</v>
      </c>
      <c r="N62" s="47">
        <f t="shared" si="31"/>
        <v>170</v>
      </c>
      <c r="O62" s="46">
        <f t="shared" si="31"/>
        <v>110</v>
      </c>
    </row>
    <row r="63" spans="1:15" ht="16.5" customHeight="1">
      <c r="A63" s="17" t="s">
        <v>96</v>
      </c>
      <c r="B63" s="17"/>
      <c r="C63" s="18">
        <f t="shared" si="0"/>
        <v>1146</v>
      </c>
      <c r="D63" s="18">
        <f aca="true" t="shared" si="32" ref="D63:I63">SUM(D64:D65)</f>
        <v>537</v>
      </c>
      <c r="E63" s="40">
        <f t="shared" si="32"/>
        <v>0</v>
      </c>
      <c r="F63" s="40">
        <f t="shared" si="32"/>
        <v>7</v>
      </c>
      <c r="G63" s="40">
        <f t="shared" si="32"/>
        <v>91</v>
      </c>
      <c r="H63" s="65">
        <f t="shared" si="32"/>
        <v>511</v>
      </c>
      <c r="I63" s="66">
        <f t="shared" si="32"/>
        <v>537</v>
      </c>
      <c r="J63" s="18">
        <f t="shared" si="2"/>
        <v>609</v>
      </c>
      <c r="K63" s="18">
        <f>SUM(K64:K65)</f>
        <v>0</v>
      </c>
      <c r="L63" s="18">
        <f>SUM(L64:L65)</f>
        <v>0</v>
      </c>
      <c r="M63" s="18">
        <f>SUM(M64:M65)</f>
        <v>7</v>
      </c>
      <c r="N63" s="40">
        <f>SUM(N64:N65)</f>
        <v>91</v>
      </c>
      <c r="O63" s="40">
        <f>SUM(O64:O65)</f>
        <v>511</v>
      </c>
    </row>
    <row r="64" spans="1:15" ht="16.5" customHeight="1">
      <c r="A64" s="17"/>
      <c r="B64" s="17" t="s">
        <v>97</v>
      </c>
      <c r="C64" s="18">
        <f t="shared" si="0"/>
        <v>707</v>
      </c>
      <c r="D64" s="20">
        <v>287</v>
      </c>
      <c r="E64" s="19" t="s">
        <v>34</v>
      </c>
      <c r="F64" s="19">
        <v>7</v>
      </c>
      <c r="G64" s="19">
        <v>55</v>
      </c>
      <c r="H64" s="57">
        <v>358</v>
      </c>
      <c r="I64" s="58">
        <v>287</v>
      </c>
      <c r="J64" s="18">
        <f t="shared" si="2"/>
        <v>420</v>
      </c>
      <c r="K64" s="18">
        <f>SUM(D64-I64)</f>
        <v>0</v>
      </c>
      <c r="L64" s="20">
        <f aca="true" t="shared" si="33" ref="L64:O65">SUM(E64)</f>
        <v>0</v>
      </c>
      <c r="M64" s="20">
        <f t="shared" si="33"/>
        <v>7</v>
      </c>
      <c r="N64" s="19">
        <f t="shared" si="33"/>
        <v>55</v>
      </c>
      <c r="O64" s="19">
        <f t="shared" si="33"/>
        <v>358</v>
      </c>
    </row>
    <row r="65" spans="1:15" ht="16.5" customHeight="1">
      <c r="A65" s="24"/>
      <c r="B65" s="24" t="s">
        <v>98</v>
      </c>
      <c r="C65" s="25">
        <f t="shared" si="0"/>
        <v>439</v>
      </c>
      <c r="D65" s="27">
        <v>250</v>
      </c>
      <c r="E65" s="26" t="s">
        <v>34</v>
      </c>
      <c r="F65" s="26" t="s">
        <v>34</v>
      </c>
      <c r="G65" s="26">
        <v>36</v>
      </c>
      <c r="H65" s="59">
        <v>153</v>
      </c>
      <c r="I65" s="60">
        <v>250</v>
      </c>
      <c r="J65" s="25">
        <f t="shared" si="2"/>
        <v>189</v>
      </c>
      <c r="K65" s="25">
        <f>SUM(D65-I65)</f>
        <v>0</v>
      </c>
      <c r="L65" s="27">
        <f t="shared" si="33"/>
        <v>0</v>
      </c>
      <c r="M65" s="27">
        <f t="shared" si="33"/>
        <v>0</v>
      </c>
      <c r="N65" s="26">
        <f t="shared" si="33"/>
        <v>36</v>
      </c>
      <c r="O65" s="26">
        <f t="shared" si="33"/>
        <v>153</v>
      </c>
    </row>
    <row r="66" spans="1:15" ht="16.5" customHeight="1">
      <c r="A66" s="28" t="s">
        <v>99</v>
      </c>
      <c r="B66" s="13"/>
      <c r="C66" s="15">
        <f t="shared" si="0"/>
        <v>1577</v>
      </c>
      <c r="D66" s="15">
        <f aca="true" t="shared" si="34" ref="D66:I66">SUM(D67)</f>
        <v>266</v>
      </c>
      <c r="E66" s="16">
        <f t="shared" si="34"/>
        <v>4</v>
      </c>
      <c r="F66" s="16">
        <f t="shared" si="34"/>
        <v>0</v>
      </c>
      <c r="G66" s="16">
        <f t="shared" si="34"/>
        <v>493</v>
      </c>
      <c r="H66" s="55">
        <f t="shared" si="34"/>
        <v>814</v>
      </c>
      <c r="I66" s="56">
        <f t="shared" si="34"/>
        <v>266</v>
      </c>
      <c r="J66" s="15">
        <f t="shared" si="2"/>
        <v>1311</v>
      </c>
      <c r="K66" s="15">
        <f>SUM(K67)</f>
        <v>0</v>
      </c>
      <c r="L66" s="15">
        <f>SUM(L67)</f>
        <v>4</v>
      </c>
      <c r="M66" s="15">
        <f>SUM(M67)</f>
        <v>0</v>
      </c>
      <c r="N66" s="16">
        <f>SUM(N67)</f>
        <v>493</v>
      </c>
      <c r="O66" s="16">
        <f>SUM(O67)</f>
        <v>814</v>
      </c>
    </row>
    <row r="67" spans="1:15" ht="16.5" customHeight="1">
      <c r="A67" s="41" t="s">
        <v>100</v>
      </c>
      <c r="B67" s="41"/>
      <c r="C67" s="42">
        <f t="shared" si="0"/>
        <v>1577</v>
      </c>
      <c r="D67" s="42">
        <f aca="true" t="shared" si="35" ref="D67:I67">SUM(D68:D69)</f>
        <v>266</v>
      </c>
      <c r="E67" s="43">
        <f t="shared" si="35"/>
        <v>4</v>
      </c>
      <c r="F67" s="43">
        <f t="shared" si="35"/>
        <v>0</v>
      </c>
      <c r="G67" s="43">
        <f t="shared" si="35"/>
        <v>493</v>
      </c>
      <c r="H67" s="67">
        <f t="shared" si="35"/>
        <v>814</v>
      </c>
      <c r="I67" s="68">
        <f t="shared" si="35"/>
        <v>266</v>
      </c>
      <c r="J67" s="42">
        <f t="shared" si="2"/>
        <v>1311</v>
      </c>
      <c r="K67" s="42">
        <f>SUM(K68:K69)</f>
        <v>0</v>
      </c>
      <c r="L67" s="42">
        <f>SUM(L68:L69)</f>
        <v>4</v>
      </c>
      <c r="M67" s="42">
        <f>SUM(M68:M69)</f>
        <v>0</v>
      </c>
      <c r="N67" s="43">
        <f>SUM(N68:N69)</f>
        <v>493</v>
      </c>
      <c r="O67" s="43">
        <f>SUM(O68:O69)</f>
        <v>814</v>
      </c>
    </row>
    <row r="68" spans="1:15" ht="16.5" customHeight="1">
      <c r="A68" s="17"/>
      <c r="B68" s="17" t="s">
        <v>101</v>
      </c>
      <c r="C68" s="18">
        <f aca="true" t="shared" si="36" ref="C68:C74">SUM(D68:H68)</f>
        <v>461</v>
      </c>
      <c r="D68" s="20">
        <v>0</v>
      </c>
      <c r="E68" s="19" t="s">
        <v>34</v>
      </c>
      <c r="F68" s="19" t="s">
        <v>34</v>
      </c>
      <c r="G68" s="19">
        <v>173</v>
      </c>
      <c r="H68" s="57">
        <v>288</v>
      </c>
      <c r="I68" s="58">
        <v>0</v>
      </c>
      <c r="J68" s="18">
        <f aca="true" t="shared" si="37" ref="J68:J74">SUM(K68:O68)</f>
        <v>461</v>
      </c>
      <c r="K68" s="18">
        <f>SUM(D68-I68)</f>
        <v>0</v>
      </c>
      <c r="L68" s="20">
        <f aca="true" t="shared" si="38" ref="L68:O69">SUM(E68)</f>
        <v>0</v>
      </c>
      <c r="M68" s="20">
        <f t="shared" si="38"/>
        <v>0</v>
      </c>
      <c r="N68" s="19">
        <f t="shared" si="38"/>
        <v>173</v>
      </c>
      <c r="O68" s="19">
        <f t="shared" si="38"/>
        <v>288</v>
      </c>
    </row>
    <row r="69" spans="1:15" ht="16.5" customHeight="1">
      <c r="A69" s="24"/>
      <c r="B69" s="24" t="s">
        <v>102</v>
      </c>
      <c r="C69" s="25">
        <f t="shared" si="36"/>
        <v>1116</v>
      </c>
      <c r="D69" s="27">
        <v>266</v>
      </c>
      <c r="E69" s="26">
        <v>4</v>
      </c>
      <c r="F69" s="26" t="s">
        <v>34</v>
      </c>
      <c r="G69" s="26">
        <v>320</v>
      </c>
      <c r="H69" s="59">
        <v>526</v>
      </c>
      <c r="I69" s="60">
        <v>266</v>
      </c>
      <c r="J69" s="25">
        <f t="shared" si="37"/>
        <v>850</v>
      </c>
      <c r="K69" s="25">
        <f>SUM(D69-I69)</f>
        <v>0</v>
      </c>
      <c r="L69" s="27">
        <f t="shared" si="38"/>
        <v>4</v>
      </c>
      <c r="M69" s="27">
        <f t="shared" si="38"/>
        <v>0</v>
      </c>
      <c r="N69" s="26">
        <f t="shared" si="38"/>
        <v>320</v>
      </c>
      <c r="O69" s="26">
        <f t="shared" si="38"/>
        <v>526</v>
      </c>
    </row>
    <row r="70" spans="1:15" ht="16.5" customHeight="1">
      <c r="A70" s="28" t="s">
        <v>103</v>
      </c>
      <c r="B70" s="13"/>
      <c r="C70" s="15">
        <f t="shared" si="36"/>
        <v>2057</v>
      </c>
      <c r="D70" s="15">
        <f aca="true" t="shared" si="39" ref="D70:I70">SUM(D71)</f>
        <v>373</v>
      </c>
      <c r="E70" s="16">
        <f t="shared" si="39"/>
        <v>4</v>
      </c>
      <c r="F70" s="16">
        <f t="shared" si="39"/>
        <v>26</v>
      </c>
      <c r="G70" s="16">
        <f t="shared" si="39"/>
        <v>976</v>
      </c>
      <c r="H70" s="55">
        <f t="shared" si="39"/>
        <v>678</v>
      </c>
      <c r="I70" s="56">
        <f t="shared" si="39"/>
        <v>243</v>
      </c>
      <c r="J70" s="15">
        <f t="shared" si="37"/>
        <v>1814</v>
      </c>
      <c r="K70" s="15">
        <f>SUM(K71)</f>
        <v>130</v>
      </c>
      <c r="L70" s="15">
        <f>SUM(L71)</f>
        <v>4</v>
      </c>
      <c r="M70" s="15">
        <f>SUM(M71)</f>
        <v>26</v>
      </c>
      <c r="N70" s="16">
        <f>SUM(N71)</f>
        <v>976</v>
      </c>
      <c r="O70" s="16">
        <f>SUM(O71)</f>
        <v>678</v>
      </c>
    </row>
    <row r="71" spans="1:15" ht="16.5" customHeight="1">
      <c r="A71" s="41" t="s">
        <v>104</v>
      </c>
      <c r="B71" s="41"/>
      <c r="C71" s="42">
        <f t="shared" si="36"/>
        <v>2057</v>
      </c>
      <c r="D71" s="42">
        <f aca="true" t="shared" si="40" ref="D71:I71">SUM(D72:D74)</f>
        <v>373</v>
      </c>
      <c r="E71" s="43">
        <f t="shared" si="40"/>
        <v>4</v>
      </c>
      <c r="F71" s="43">
        <f t="shared" si="40"/>
        <v>26</v>
      </c>
      <c r="G71" s="43">
        <f t="shared" si="40"/>
        <v>976</v>
      </c>
      <c r="H71" s="67">
        <f t="shared" si="40"/>
        <v>678</v>
      </c>
      <c r="I71" s="68">
        <f t="shared" si="40"/>
        <v>243</v>
      </c>
      <c r="J71" s="42">
        <f t="shared" si="37"/>
        <v>1814</v>
      </c>
      <c r="K71" s="42">
        <f>SUM(K72:K74)</f>
        <v>130</v>
      </c>
      <c r="L71" s="42">
        <f>SUM(L72:L74)</f>
        <v>4</v>
      </c>
      <c r="M71" s="42">
        <f>SUM(M72:M74)</f>
        <v>26</v>
      </c>
      <c r="N71" s="43">
        <f>SUM(N72:N74)</f>
        <v>976</v>
      </c>
      <c r="O71" s="43">
        <f>SUM(O72:O74)</f>
        <v>678</v>
      </c>
    </row>
    <row r="72" spans="1:15" ht="16.5" customHeight="1">
      <c r="A72" s="17"/>
      <c r="B72" s="17" t="s">
        <v>105</v>
      </c>
      <c r="C72" s="18">
        <f t="shared" si="36"/>
        <v>845</v>
      </c>
      <c r="D72" s="20">
        <v>288</v>
      </c>
      <c r="E72" s="19">
        <v>4</v>
      </c>
      <c r="F72" s="19">
        <v>26</v>
      </c>
      <c r="G72" s="19">
        <v>100</v>
      </c>
      <c r="H72" s="57">
        <v>427</v>
      </c>
      <c r="I72" s="58">
        <v>243</v>
      </c>
      <c r="J72" s="18">
        <f t="shared" si="37"/>
        <v>602</v>
      </c>
      <c r="K72" s="18">
        <f>SUM(D72-I72)</f>
        <v>45</v>
      </c>
      <c r="L72" s="20">
        <f aca="true" t="shared" si="41" ref="L72:O74">SUM(E72)</f>
        <v>4</v>
      </c>
      <c r="M72" s="20">
        <f t="shared" si="41"/>
        <v>26</v>
      </c>
      <c r="N72" s="19">
        <f t="shared" si="41"/>
        <v>100</v>
      </c>
      <c r="O72" s="19">
        <f t="shared" si="41"/>
        <v>427</v>
      </c>
    </row>
    <row r="73" spans="1:15" ht="16.5" customHeight="1">
      <c r="A73" s="17"/>
      <c r="B73" s="17" t="s">
        <v>106</v>
      </c>
      <c r="C73" s="18">
        <f t="shared" si="36"/>
        <v>630</v>
      </c>
      <c r="D73" s="20">
        <v>85</v>
      </c>
      <c r="E73" s="19" t="s">
        <v>34</v>
      </c>
      <c r="F73" s="19" t="s">
        <v>34</v>
      </c>
      <c r="G73" s="19">
        <v>504</v>
      </c>
      <c r="H73" s="57">
        <v>41</v>
      </c>
      <c r="I73" s="58">
        <v>0</v>
      </c>
      <c r="J73" s="18">
        <f t="shared" si="37"/>
        <v>630</v>
      </c>
      <c r="K73" s="18">
        <f>SUM(D73-I73)</f>
        <v>85</v>
      </c>
      <c r="L73" s="20">
        <f t="shared" si="41"/>
        <v>0</v>
      </c>
      <c r="M73" s="20">
        <f t="shared" si="41"/>
        <v>0</v>
      </c>
      <c r="N73" s="20">
        <f t="shared" si="41"/>
        <v>504</v>
      </c>
      <c r="O73" s="20">
        <f t="shared" si="41"/>
        <v>41</v>
      </c>
    </row>
    <row r="74" spans="1:15" ht="16.5" customHeight="1">
      <c r="A74" s="24"/>
      <c r="B74" s="24" t="s">
        <v>117</v>
      </c>
      <c r="C74" s="25">
        <f t="shared" si="36"/>
        <v>582</v>
      </c>
      <c r="D74" s="27">
        <v>0</v>
      </c>
      <c r="E74" s="26" t="s">
        <v>34</v>
      </c>
      <c r="F74" s="26" t="s">
        <v>34</v>
      </c>
      <c r="G74" s="26">
        <v>372</v>
      </c>
      <c r="H74" s="59">
        <v>210</v>
      </c>
      <c r="I74" s="60">
        <v>0</v>
      </c>
      <c r="J74" s="25">
        <f t="shared" si="37"/>
        <v>582</v>
      </c>
      <c r="K74" s="25">
        <f>SUM(D74-I74)</f>
        <v>0</v>
      </c>
      <c r="L74" s="27">
        <f t="shared" si="41"/>
        <v>0</v>
      </c>
      <c r="M74" s="27">
        <f t="shared" si="41"/>
        <v>0</v>
      </c>
      <c r="N74" s="27">
        <f t="shared" si="41"/>
        <v>372</v>
      </c>
      <c r="O74" s="27">
        <f t="shared" si="41"/>
        <v>210</v>
      </c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 sheet="1"/>
  <mergeCells count="5">
    <mergeCell ref="A2:A3"/>
    <mergeCell ref="B2:B3"/>
    <mergeCell ref="C2:H2"/>
    <mergeCell ref="I2:I3"/>
    <mergeCell ref="J2:O2"/>
  </mergeCells>
  <printOptions/>
  <pageMargins left="0.32" right="0.5" top="0.5905511811023623" bottom="0.8267716535433072" header="0.5118110236220472" footer="0.5118110236220472"/>
  <pageSetup fitToHeight="2" horizontalDpi="300" verticalDpi="300" orientation="portrait" paperSize="9" scale="96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showZeros="0" zoomScalePageLayoutView="0" workbookViewId="0" topLeftCell="A1">
      <pane xSplit="2" ySplit="3" topLeftCell="C4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3"/>
    </sheetView>
  </sheetViews>
  <sheetFormatPr defaultColWidth="9.50390625" defaultRowHeight="13.5"/>
  <cols>
    <col min="1" max="1" width="7.50390625" style="93" bestFit="1" customWidth="1"/>
    <col min="2" max="2" width="9.125" style="72" bestFit="1" customWidth="1"/>
    <col min="3" max="3" width="9.50390625" style="4" bestFit="1" customWidth="1"/>
    <col min="4" max="4" width="7.50390625" style="73" customWidth="1"/>
    <col min="5" max="6" width="7.50390625" style="74" customWidth="1"/>
    <col min="7" max="7" width="7.50390625" style="73" customWidth="1"/>
    <col min="8" max="9" width="7.50390625" style="74" customWidth="1"/>
    <col min="10" max="10" width="7.50390625" style="73" customWidth="1"/>
    <col min="11" max="12" width="7.50390625" style="74" customWidth="1"/>
    <col min="13" max="16384" width="9.50390625" style="72" customWidth="1"/>
  </cols>
  <sheetData>
    <row r="1" ht="21.75" customHeight="1">
      <c r="A1" s="71" t="s">
        <v>118</v>
      </c>
    </row>
    <row r="2" spans="1:12" ht="18.75" customHeight="1">
      <c r="A2" s="211"/>
      <c r="B2" s="211" t="s">
        <v>20</v>
      </c>
      <c r="C2" s="209" t="s">
        <v>119</v>
      </c>
      <c r="D2" s="201" t="s">
        <v>21</v>
      </c>
      <c r="E2" s="201"/>
      <c r="F2" s="201"/>
      <c r="G2" s="201" t="s">
        <v>22</v>
      </c>
      <c r="H2" s="201"/>
      <c r="I2" s="201"/>
      <c r="J2" s="201" t="s">
        <v>120</v>
      </c>
      <c r="K2" s="201"/>
      <c r="L2" s="201"/>
    </row>
    <row r="3" spans="1:12" s="76" customFormat="1" ht="36.75" customHeight="1">
      <c r="A3" s="211"/>
      <c r="B3" s="211"/>
      <c r="C3" s="210"/>
      <c r="D3" s="5" t="s">
        <v>121</v>
      </c>
      <c r="E3" s="75" t="s">
        <v>122</v>
      </c>
      <c r="F3" s="75" t="s">
        <v>123</v>
      </c>
      <c r="G3" s="5" t="s">
        <v>121</v>
      </c>
      <c r="H3" s="75" t="s">
        <v>122</v>
      </c>
      <c r="I3" s="75" t="s">
        <v>123</v>
      </c>
      <c r="J3" s="5" t="s">
        <v>121</v>
      </c>
      <c r="K3" s="75" t="s">
        <v>122</v>
      </c>
      <c r="L3" s="75" t="s">
        <v>123</v>
      </c>
    </row>
    <row r="4" spans="1:12" s="76" customFormat="1" ht="21" customHeight="1">
      <c r="A4" s="9"/>
      <c r="B4" s="10" t="s">
        <v>31</v>
      </c>
      <c r="C4" s="77">
        <v>5583000</v>
      </c>
      <c r="D4" s="77">
        <v>351</v>
      </c>
      <c r="E4" s="78">
        <f>SUM(D4/C4*100000)</f>
        <v>6.286942504030091</v>
      </c>
      <c r="F4" s="78">
        <f>SUM(C4/D4/100)</f>
        <v>159.05982905982907</v>
      </c>
      <c r="G4" s="77">
        <v>4936</v>
      </c>
      <c r="H4" s="78">
        <f>SUM(G4/C4*100000)</f>
        <v>88.41124843274225</v>
      </c>
      <c r="I4" s="78">
        <f>SUM(C4/G4/100)</f>
        <v>11.310777957860616</v>
      </c>
      <c r="J4" s="77">
        <v>2947</v>
      </c>
      <c r="K4" s="78">
        <f>SUM(J4/C4*100000)</f>
        <v>52.78524090990507</v>
      </c>
      <c r="L4" s="78">
        <f>SUM(C4/J4/100)</f>
        <v>18.944689514760775</v>
      </c>
    </row>
    <row r="5" spans="1:12" s="76" customFormat="1" ht="16.5" customHeight="1">
      <c r="A5" s="13" t="s">
        <v>32</v>
      </c>
      <c r="B5" s="14" t="s">
        <v>32</v>
      </c>
      <c r="C5" s="15">
        <v>1536685</v>
      </c>
      <c r="D5" s="79">
        <v>107</v>
      </c>
      <c r="E5" s="80">
        <f aca="true" t="shared" si="0" ref="E5:E68">SUM(D5/C5*100000)</f>
        <v>6.963040571099477</v>
      </c>
      <c r="F5" s="80">
        <f aca="true" t="shared" si="1" ref="F5:F68">SUM(C5/D5/100)</f>
        <v>143.61542056074765</v>
      </c>
      <c r="G5" s="79">
        <v>1576</v>
      </c>
      <c r="H5" s="80">
        <f>SUM(G5/C5*100000)</f>
        <v>102.55842934628764</v>
      </c>
      <c r="I5" s="80">
        <f>SUM(C5/G5/100)</f>
        <v>9.750539340101522</v>
      </c>
      <c r="J5" s="79">
        <v>932</v>
      </c>
      <c r="K5" s="80">
        <f>SUM(J5/C5*100000)</f>
        <v>60.65003562864217</v>
      </c>
      <c r="L5" s="80">
        <f>SUM(C5/J5/100)</f>
        <v>16.488036480686695</v>
      </c>
    </row>
    <row r="6" spans="1:12" ht="16.5" customHeight="1">
      <c r="A6" s="17"/>
      <c r="B6" s="17" t="s">
        <v>33</v>
      </c>
      <c r="C6" s="20">
        <v>208842</v>
      </c>
      <c r="D6" s="20">
        <v>5</v>
      </c>
      <c r="E6" s="81">
        <f t="shared" si="0"/>
        <v>2.3941544325375164</v>
      </c>
      <c r="F6" s="81">
        <f t="shared" si="1"/>
        <v>417.684</v>
      </c>
      <c r="G6" s="20">
        <v>229</v>
      </c>
      <c r="H6" s="81">
        <f>SUM(G6/C6*100000)</f>
        <v>109.65227301021824</v>
      </c>
      <c r="I6" s="81">
        <f>SUM(C6/G6/100)</f>
        <v>9.119737991266376</v>
      </c>
      <c r="J6" s="20">
        <v>143</v>
      </c>
      <c r="K6" s="81">
        <f aca="true" t="shared" si="2" ref="K6:K69">SUM(J6/C6*100000)</f>
        <v>68.47281677057298</v>
      </c>
      <c r="L6" s="81">
        <f aca="true" t="shared" si="3" ref="L6:L69">SUM(C6/J6/100)</f>
        <v>14.604335664335665</v>
      </c>
    </row>
    <row r="7" spans="1:12" ht="16.5" customHeight="1">
      <c r="A7" s="17"/>
      <c r="B7" s="17" t="s">
        <v>35</v>
      </c>
      <c r="C7" s="20">
        <v>130981</v>
      </c>
      <c r="D7" s="20">
        <v>8</v>
      </c>
      <c r="E7" s="81">
        <f t="shared" si="0"/>
        <v>6.107756086760675</v>
      </c>
      <c r="F7" s="81">
        <f t="shared" si="1"/>
        <v>163.72625</v>
      </c>
      <c r="G7" s="20">
        <v>168</v>
      </c>
      <c r="H7" s="81">
        <f aca="true" t="shared" si="4" ref="H7:H70">SUM(G7/C7*100000)</f>
        <v>128.26287782197417</v>
      </c>
      <c r="I7" s="81">
        <f>SUM(C7/G7/100)</f>
        <v>7.796488095238095</v>
      </c>
      <c r="J7" s="20">
        <v>90</v>
      </c>
      <c r="K7" s="81">
        <f t="shared" si="2"/>
        <v>68.71225597605759</v>
      </c>
      <c r="L7" s="81">
        <f t="shared" si="3"/>
        <v>14.553444444444445</v>
      </c>
    </row>
    <row r="8" spans="1:12" ht="16.5" customHeight="1">
      <c r="A8" s="17"/>
      <c r="B8" s="17" t="s">
        <v>36</v>
      </c>
      <c r="C8" s="20">
        <v>108483</v>
      </c>
      <c r="D8" s="20">
        <v>11</v>
      </c>
      <c r="E8" s="81">
        <f t="shared" si="0"/>
        <v>10.139837578238064</v>
      </c>
      <c r="F8" s="81">
        <f t="shared" si="1"/>
        <v>98.6209090909091</v>
      </c>
      <c r="G8" s="20">
        <v>133</v>
      </c>
      <c r="H8" s="81">
        <f t="shared" si="4"/>
        <v>122.59985435506023</v>
      </c>
      <c r="I8" s="81">
        <f aca="true" t="shared" si="5" ref="I8:I71">SUM(C8/G8/100)</f>
        <v>8.156616541353383</v>
      </c>
      <c r="J8" s="20">
        <v>71</v>
      </c>
      <c r="K8" s="81">
        <f t="shared" si="2"/>
        <v>65.44804255044569</v>
      </c>
      <c r="L8" s="81">
        <f t="shared" si="3"/>
        <v>15.279295774647887</v>
      </c>
    </row>
    <row r="9" spans="1:12" ht="16.5" customHeight="1">
      <c r="A9" s="17"/>
      <c r="B9" s="17" t="s">
        <v>37</v>
      </c>
      <c r="C9" s="20">
        <v>101518</v>
      </c>
      <c r="D9" s="20">
        <v>9</v>
      </c>
      <c r="E9" s="81">
        <f t="shared" si="0"/>
        <v>8.865422880671408</v>
      </c>
      <c r="F9" s="81">
        <f t="shared" si="1"/>
        <v>112.79777777777777</v>
      </c>
      <c r="G9" s="20">
        <v>126</v>
      </c>
      <c r="H9" s="81">
        <f t="shared" si="4"/>
        <v>124.11592032939973</v>
      </c>
      <c r="I9" s="81">
        <f t="shared" si="5"/>
        <v>8.056984126984126</v>
      </c>
      <c r="J9" s="20">
        <v>74</v>
      </c>
      <c r="K9" s="81">
        <f t="shared" si="2"/>
        <v>72.8934770188538</v>
      </c>
      <c r="L9" s="81">
        <f t="shared" si="3"/>
        <v>13.718648648648648</v>
      </c>
    </row>
    <row r="10" spans="1:12" ht="16.5" customHeight="1">
      <c r="A10" s="17"/>
      <c r="B10" s="17" t="s">
        <v>38</v>
      </c>
      <c r="C10" s="20">
        <v>168398</v>
      </c>
      <c r="D10" s="20">
        <v>12</v>
      </c>
      <c r="E10" s="81">
        <f t="shared" si="0"/>
        <v>7.125975367878479</v>
      </c>
      <c r="F10" s="81">
        <f t="shared" si="1"/>
        <v>140.33166666666665</v>
      </c>
      <c r="G10" s="20">
        <v>141</v>
      </c>
      <c r="H10" s="81">
        <f t="shared" si="4"/>
        <v>83.73021057257212</v>
      </c>
      <c r="I10" s="81">
        <f t="shared" si="5"/>
        <v>11.943120567375885</v>
      </c>
      <c r="J10" s="20">
        <v>83</v>
      </c>
      <c r="K10" s="81">
        <f t="shared" si="2"/>
        <v>49.287996294492814</v>
      </c>
      <c r="L10" s="81">
        <f t="shared" si="3"/>
        <v>20.288915662650602</v>
      </c>
    </row>
    <row r="11" spans="1:12" ht="16.5" customHeight="1">
      <c r="A11" s="17"/>
      <c r="B11" s="17" t="s">
        <v>39</v>
      </c>
      <c r="C11" s="20">
        <v>219936</v>
      </c>
      <c r="D11" s="20">
        <v>6</v>
      </c>
      <c r="E11" s="81">
        <f t="shared" si="0"/>
        <v>2.7280663465735486</v>
      </c>
      <c r="F11" s="81">
        <f t="shared" si="1"/>
        <v>366.56</v>
      </c>
      <c r="G11" s="20">
        <v>172</v>
      </c>
      <c r="H11" s="81">
        <f t="shared" si="4"/>
        <v>78.20456860177507</v>
      </c>
      <c r="I11" s="81">
        <f t="shared" si="5"/>
        <v>12.786976744186047</v>
      </c>
      <c r="J11" s="20">
        <v>103</v>
      </c>
      <c r="K11" s="81">
        <f t="shared" si="2"/>
        <v>46.83180561617925</v>
      </c>
      <c r="L11" s="81">
        <f t="shared" si="3"/>
        <v>21.353009708737865</v>
      </c>
    </row>
    <row r="12" spans="1:12" ht="16.5" customHeight="1">
      <c r="A12" s="17"/>
      <c r="B12" s="17" t="s">
        <v>40</v>
      </c>
      <c r="C12" s="20">
        <v>226710</v>
      </c>
      <c r="D12" s="20">
        <v>19</v>
      </c>
      <c r="E12" s="81">
        <f t="shared" si="0"/>
        <v>8.380750738829342</v>
      </c>
      <c r="F12" s="81">
        <f t="shared" si="1"/>
        <v>119.32105263157895</v>
      </c>
      <c r="G12" s="20">
        <v>148</v>
      </c>
      <c r="H12" s="81">
        <f t="shared" si="4"/>
        <v>65.28163733403908</v>
      </c>
      <c r="I12" s="81">
        <f t="shared" si="5"/>
        <v>15.318243243243243</v>
      </c>
      <c r="J12" s="20">
        <v>99</v>
      </c>
      <c r="K12" s="81">
        <f t="shared" si="2"/>
        <v>43.66812227074236</v>
      </c>
      <c r="L12" s="81">
        <f t="shared" si="3"/>
        <v>22.9</v>
      </c>
    </row>
    <row r="13" spans="1:12" ht="16.5" customHeight="1">
      <c r="A13" s="17"/>
      <c r="B13" s="17" t="s">
        <v>41</v>
      </c>
      <c r="C13" s="20">
        <v>122476</v>
      </c>
      <c r="D13" s="20">
        <v>21</v>
      </c>
      <c r="E13" s="81">
        <f t="shared" si="0"/>
        <v>17.146216401580716</v>
      </c>
      <c r="F13" s="81">
        <f t="shared" si="1"/>
        <v>58.32190476190476</v>
      </c>
      <c r="G13" s="20">
        <v>294</v>
      </c>
      <c r="H13" s="81">
        <f t="shared" si="4"/>
        <v>240.04702962213005</v>
      </c>
      <c r="I13" s="81">
        <f t="shared" si="5"/>
        <v>4.165850340136054</v>
      </c>
      <c r="J13" s="20">
        <v>181</v>
      </c>
      <c r="K13" s="81">
        <f t="shared" si="2"/>
        <v>147.7840556517195</v>
      </c>
      <c r="L13" s="81">
        <f t="shared" si="3"/>
        <v>6.766629834254144</v>
      </c>
    </row>
    <row r="14" spans="1:12" ht="16.5" customHeight="1">
      <c r="A14" s="24"/>
      <c r="B14" s="24" t="s">
        <v>42</v>
      </c>
      <c r="C14" s="27">
        <v>249341</v>
      </c>
      <c r="D14" s="27">
        <v>16</v>
      </c>
      <c r="E14" s="82">
        <f t="shared" si="0"/>
        <v>6.416914987908126</v>
      </c>
      <c r="F14" s="82">
        <f t="shared" si="1"/>
        <v>155.838125</v>
      </c>
      <c r="G14" s="27">
        <v>165</v>
      </c>
      <c r="H14" s="82">
        <f t="shared" si="4"/>
        <v>66.17443581280256</v>
      </c>
      <c r="I14" s="82">
        <f t="shared" si="5"/>
        <v>15.111575757575759</v>
      </c>
      <c r="J14" s="27">
        <v>88</v>
      </c>
      <c r="K14" s="82">
        <f t="shared" si="2"/>
        <v>35.293032433494695</v>
      </c>
      <c r="L14" s="82">
        <f t="shared" si="3"/>
        <v>28.334204545454543</v>
      </c>
    </row>
    <row r="15" spans="1:12" ht="16.5" customHeight="1">
      <c r="A15" s="28" t="s">
        <v>43</v>
      </c>
      <c r="B15" s="13"/>
      <c r="C15" s="15">
        <v>1036846</v>
      </c>
      <c r="D15" s="83">
        <v>51</v>
      </c>
      <c r="E15" s="84">
        <f t="shared" si="0"/>
        <v>4.918763249315713</v>
      </c>
      <c r="F15" s="84">
        <f t="shared" si="1"/>
        <v>203.30313725490197</v>
      </c>
      <c r="G15" s="83">
        <v>1066</v>
      </c>
      <c r="H15" s="84">
        <f t="shared" si="4"/>
        <v>102.8117965445206</v>
      </c>
      <c r="I15" s="84">
        <f t="shared" si="5"/>
        <v>9.726510318949344</v>
      </c>
      <c r="J15" s="83">
        <v>586</v>
      </c>
      <c r="K15" s="84">
        <f t="shared" si="2"/>
        <v>56.51755419801976</v>
      </c>
      <c r="L15" s="84">
        <f t="shared" si="3"/>
        <v>17.693617747440275</v>
      </c>
    </row>
    <row r="16" spans="1:12" ht="16.5" customHeight="1">
      <c r="A16" s="29" t="s">
        <v>44</v>
      </c>
      <c r="B16" s="30" t="s">
        <v>45</v>
      </c>
      <c r="C16" s="33">
        <v>462561</v>
      </c>
      <c r="D16" s="33">
        <v>25</v>
      </c>
      <c r="E16" s="85">
        <f t="shared" si="0"/>
        <v>5.404692570277217</v>
      </c>
      <c r="F16" s="85">
        <f t="shared" si="1"/>
        <v>185.02439999999999</v>
      </c>
      <c r="G16" s="33">
        <v>485</v>
      </c>
      <c r="H16" s="85">
        <f t="shared" si="4"/>
        <v>104.85103586337802</v>
      </c>
      <c r="I16" s="85">
        <f t="shared" si="5"/>
        <v>9.537340206185567</v>
      </c>
      <c r="J16" s="33">
        <v>245</v>
      </c>
      <c r="K16" s="85">
        <f t="shared" si="2"/>
        <v>52.96598718871673</v>
      </c>
      <c r="L16" s="85">
        <f t="shared" si="3"/>
        <v>18.88004081632653</v>
      </c>
    </row>
    <row r="17" spans="1:12" ht="16.5" customHeight="1">
      <c r="A17" s="29" t="s">
        <v>46</v>
      </c>
      <c r="B17" s="30" t="s">
        <v>47</v>
      </c>
      <c r="C17" s="33">
        <v>480980</v>
      </c>
      <c r="D17" s="33">
        <v>23</v>
      </c>
      <c r="E17" s="85">
        <f t="shared" si="0"/>
        <v>4.781903613455861</v>
      </c>
      <c r="F17" s="85">
        <f t="shared" si="1"/>
        <v>209.1217391304348</v>
      </c>
      <c r="G17" s="33">
        <v>459</v>
      </c>
      <c r="H17" s="85">
        <f t="shared" si="4"/>
        <v>95.43016341635827</v>
      </c>
      <c r="I17" s="85">
        <f t="shared" si="5"/>
        <v>10.478867102396514</v>
      </c>
      <c r="J17" s="33">
        <v>275</v>
      </c>
      <c r="K17" s="85">
        <f t="shared" si="2"/>
        <v>57.17493450871138</v>
      </c>
      <c r="L17" s="85">
        <f t="shared" si="3"/>
        <v>17.490181818181817</v>
      </c>
    </row>
    <row r="18" spans="1:12" ht="16.5" customHeight="1">
      <c r="A18" s="34" t="s">
        <v>48</v>
      </c>
      <c r="B18" s="35" t="s">
        <v>49</v>
      </c>
      <c r="C18" s="38">
        <v>93305</v>
      </c>
      <c r="D18" s="38">
        <v>3</v>
      </c>
      <c r="E18" s="86">
        <f t="shared" si="0"/>
        <v>3.2152617758962543</v>
      </c>
      <c r="F18" s="86">
        <f t="shared" si="1"/>
        <v>311.01666666666665</v>
      </c>
      <c r="G18" s="38">
        <v>122</v>
      </c>
      <c r="H18" s="86">
        <f t="shared" si="4"/>
        <v>130.75397888644767</v>
      </c>
      <c r="I18" s="86">
        <f t="shared" si="5"/>
        <v>7.647950819672132</v>
      </c>
      <c r="J18" s="38">
        <v>66</v>
      </c>
      <c r="K18" s="86">
        <f t="shared" si="2"/>
        <v>70.73575906971759</v>
      </c>
      <c r="L18" s="86">
        <f t="shared" si="3"/>
        <v>14.137121212121212</v>
      </c>
    </row>
    <row r="19" spans="1:12" ht="16.5" customHeight="1">
      <c r="A19" s="39" t="s">
        <v>50</v>
      </c>
      <c r="B19" s="17"/>
      <c r="C19" s="18">
        <v>724559</v>
      </c>
      <c r="D19" s="20">
        <v>33</v>
      </c>
      <c r="E19" s="80">
        <f t="shared" si="0"/>
        <v>4.554494527015743</v>
      </c>
      <c r="F19" s="80">
        <f t="shared" si="1"/>
        <v>219.56333333333333</v>
      </c>
      <c r="G19" s="20">
        <v>565</v>
      </c>
      <c r="H19" s="80">
        <f t="shared" si="4"/>
        <v>77.97846690193622</v>
      </c>
      <c r="I19" s="80">
        <f t="shared" si="5"/>
        <v>12.824053097345134</v>
      </c>
      <c r="J19" s="20">
        <v>358</v>
      </c>
      <c r="K19" s="80">
        <f t="shared" si="2"/>
        <v>49.409364868837464</v>
      </c>
      <c r="L19" s="80">
        <f t="shared" si="3"/>
        <v>20.239078212290504</v>
      </c>
    </row>
    <row r="20" spans="1:12" ht="16.5" customHeight="1">
      <c r="A20" s="41" t="s">
        <v>51</v>
      </c>
      <c r="B20" s="41"/>
      <c r="C20" s="42">
        <v>385750</v>
      </c>
      <c r="D20" s="87">
        <v>18</v>
      </c>
      <c r="E20" s="88">
        <f t="shared" si="0"/>
        <v>4.666234607906675</v>
      </c>
      <c r="F20" s="88">
        <f t="shared" si="1"/>
        <v>214.30555555555554</v>
      </c>
      <c r="G20" s="87">
        <v>299</v>
      </c>
      <c r="H20" s="88">
        <f t="shared" si="4"/>
        <v>77.51134154244977</v>
      </c>
      <c r="I20" s="88">
        <f t="shared" si="5"/>
        <v>12.901337792642142</v>
      </c>
      <c r="J20" s="87">
        <v>182</v>
      </c>
      <c r="K20" s="88">
        <f t="shared" si="2"/>
        <v>47.180816591056384</v>
      </c>
      <c r="L20" s="88">
        <f t="shared" si="3"/>
        <v>21.195054945054945</v>
      </c>
    </row>
    <row r="21" spans="1:12" ht="16.5" customHeight="1">
      <c r="A21" s="17"/>
      <c r="B21" s="17" t="s">
        <v>52</v>
      </c>
      <c r="C21" s="20">
        <v>195865</v>
      </c>
      <c r="D21" s="20">
        <v>8</v>
      </c>
      <c r="E21" s="81">
        <f t="shared" si="0"/>
        <v>4.084445919383248</v>
      </c>
      <c r="F21" s="81">
        <f t="shared" si="1"/>
        <v>244.83125</v>
      </c>
      <c r="G21" s="20">
        <v>167</v>
      </c>
      <c r="H21" s="81">
        <f t="shared" si="4"/>
        <v>85.26280856712532</v>
      </c>
      <c r="I21" s="81">
        <f t="shared" si="5"/>
        <v>11.728443113772455</v>
      </c>
      <c r="J21" s="20">
        <v>106</v>
      </c>
      <c r="K21" s="81">
        <f t="shared" si="2"/>
        <v>54.11890843182804</v>
      </c>
      <c r="L21" s="81">
        <f t="shared" si="3"/>
        <v>18.477830188679246</v>
      </c>
    </row>
    <row r="22" spans="1:12" ht="16.5" customHeight="1">
      <c r="A22" s="17"/>
      <c r="B22" s="17" t="s">
        <v>53</v>
      </c>
      <c r="C22" s="20">
        <v>158026</v>
      </c>
      <c r="D22" s="20">
        <v>8</v>
      </c>
      <c r="E22" s="81">
        <f t="shared" si="0"/>
        <v>5.062458076519054</v>
      </c>
      <c r="F22" s="81">
        <f t="shared" si="1"/>
        <v>197.5325</v>
      </c>
      <c r="G22" s="20">
        <v>113</v>
      </c>
      <c r="H22" s="81">
        <f t="shared" si="4"/>
        <v>71.50722033083163</v>
      </c>
      <c r="I22" s="81">
        <f t="shared" si="5"/>
        <v>13.984601769911505</v>
      </c>
      <c r="J22" s="20">
        <v>68</v>
      </c>
      <c r="K22" s="81">
        <f t="shared" si="2"/>
        <v>43.03089365041196</v>
      </c>
      <c r="L22" s="81">
        <f t="shared" si="3"/>
        <v>23.239117647058823</v>
      </c>
    </row>
    <row r="23" spans="1:12" ht="16.5" customHeight="1">
      <c r="A23" s="44"/>
      <c r="B23" s="44" t="s">
        <v>54</v>
      </c>
      <c r="C23" s="47">
        <v>31859</v>
      </c>
      <c r="D23" s="47">
        <v>2</v>
      </c>
      <c r="E23" s="89">
        <f t="shared" si="0"/>
        <v>6.27766094353244</v>
      </c>
      <c r="F23" s="89">
        <f t="shared" si="1"/>
        <v>159.295</v>
      </c>
      <c r="G23" s="47">
        <v>19</v>
      </c>
      <c r="H23" s="89">
        <f t="shared" si="4"/>
        <v>59.637778963558176</v>
      </c>
      <c r="I23" s="89">
        <f t="shared" si="5"/>
        <v>16.767894736842106</v>
      </c>
      <c r="J23" s="47">
        <v>8</v>
      </c>
      <c r="K23" s="89">
        <f t="shared" si="2"/>
        <v>25.11064377412976</v>
      </c>
      <c r="L23" s="89">
        <f t="shared" si="3"/>
        <v>39.82375</v>
      </c>
    </row>
    <row r="24" spans="1:12" ht="16.5" customHeight="1">
      <c r="A24" s="17" t="s">
        <v>55</v>
      </c>
      <c r="B24" s="17"/>
      <c r="C24" s="18">
        <v>338809</v>
      </c>
      <c r="D24" s="20">
        <v>15</v>
      </c>
      <c r="E24" s="81">
        <f t="shared" si="0"/>
        <v>4.427273183416025</v>
      </c>
      <c r="F24" s="81">
        <f t="shared" si="1"/>
        <v>225.87266666666667</v>
      </c>
      <c r="G24" s="20">
        <v>266</v>
      </c>
      <c r="H24" s="81">
        <f t="shared" si="4"/>
        <v>78.51031111924418</v>
      </c>
      <c r="I24" s="81">
        <f t="shared" si="5"/>
        <v>12.73718045112782</v>
      </c>
      <c r="J24" s="20">
        <v>176</v>
      </c>
      <c r="K24" s="81">
        <f t="shared" si="2"/>
        <v>51.94667201874803</v>
      </c>
      <c r="L24" s="81">
        <f t="shared" si="3"/>
        <v>19.250511363636363</v>
      </c>
    </row>
    <row r="25" spans="1:12" ht="16.5" customHeight="1">
      <c r="A25" s="17"/>
      <c r="B25" s="17" t="s">
        <v>56</v>
      </c>
      <c r="C25" s="20">
        <v>224714</v>
      </c>
      <c r="D25" s="20">
        <v>6</v>
      </c>
      <c r="E25" s="81">
        <f t="shared" si="0"/>
        <v>2.6700606103758555</v>
      </c>
      <c r="F25" s="81">
        <f t="shared" si="1"/>
        <v>374.52333333333337</v>
      </c>
      <c r="G25" s="20">
        <v>187</v>
      </c>
      <c r="H25" s="81">
        <f t="shared" si="4"/>
        <v>83.21688902338083</v>
      </c>
      <c r="I25" s="81">
        <f t="shared" si="5"/>
        <v>12.016791443850268</v>
      </c>
      <c r="J25" s="20">
        <v>128</v>
      </c>
      <c r="K25" s="81">
        <f t="shared" si="2"/>
        <v>56.96129302135159</v>
      </c>
      <c r="L25" s="81">
        <f t="shared" si="3"/>
        <v>17.55578125</v>
      </c>
    </row>
    <row r="26" spans="1:12" ht="16.5" customHeight="1">
      <c r="A26" s="24"/>
      <c r="B26" s="24" t="s">
        <v>57</v>
      </c>
      <c r="C26" s="27">
        <v>114095</v>
      </c>
      <c r="D26" s="27">
        <v>9</v>
      </c>
      <c r="E26" s="82">
        <f t="shared" si="0"/>
        <v>7.888163372628073</v>
      </c>
      <c r="F26" s="82">
        <f t="shared" si="1"/>
        <v>126.77222222222223</v>
      </c>
      <c r="G26" s="27">
        <v>79</v>
      </c>
      <c r="H26" s="82">
        <f t="shared" si="4"/>
        <v>69.2405451597353</v>
      </c>
      <c r="I26" s="82">
        <f t="shared" si="5"/>
        <v>14.44240506329114</v>
      </c>
      <c r="J26" s="27">
        <v>48</v>
      </c>
      <c r="K26" s="82">
        <f t="shared" si="2"/>
        <v>42.070204654016386</v>
      </c>
      <c r="L26" s="82">
        <f t="shared" si="3"/>
        <v>23.769791666666666</v>
      </c>
    </row>
    <row r="27" spans="1:12" ht="16.5" customHeight="1">
      <c r="A27" s="28" t="s">
        <v>58</v>
      </c>
      <c r="B27" s="13"/>
      <c r="C27" s="15">
        <v>720486</v>
      </c>
      <c r="D27" s="79">
        <v>41</v>
      </c>
      <c r="E27" s="80">
        <f t="shared" si="0"/>
        <v>5.690603287225567</v>
      </c>
      <c r="F27" s="80">
        <f t="shared" si="1"/>
        <v>175.72829268292685</v>
      </c>
      <c r="G27" s="79">
        <v>534</v>
      </c>
      <c r="H27" s="80">
        <f t="shared" si="4"/>
        <v>74.11663793605983</v>
      </c>
      <c r="I27" s="80">
        <f t="shared" si="5"/>
        <v>13.492247191011236</v>
      </c>
      <c r="J27" s="79">
        <v>336</v>
      </c>
      <c r="K27" s="80">
        <f t="shared" si="2"/>
        <v>46.63518791482416</v>
      </c>
      <c r="L27" s="80">
        <f t="shared" si="3"/>
        <v>21.443035714285717</v>
      </c>
    </row>
    <row r="28" spans="1:12" ht="16.5" customHeight="1">
      <c r="A28" s="29" t="s">
        <v>59</v>
      </c>
      <c r="B28" s="30" t="s">
        <v>60</v>
      </c>
      <c r="C28" s="33">
        <v>293299</v>
      </c>
      <c r="D28" s="33">
        <v>22</v>
      </c>
      <c r="E28" s="85">
        <f t="shared" si="0"/>
        <v>7.500877943668407</v>
      </c>
      <c r="F28" s="85">
        <f t="shared" si="1"/>
        <v>133.31772727272727</v>
      </c>
      <c r="G28" s="33">
        <v>243</v>
      </c>
      <c r="H28" s="85">
        <f t="shared" si="4"/>
        <v>82.85060637779195</v>
      </c>
      <c r="I28" s="85">
        <f t="shared" si="5"/>
        <v>12.06991769547325</v>
      </c>
      <c r="J28" s="33">
        <v>154</v>
      </c>
      <c r="K28" s="85">
        <f t="shared" si="2"/>
        <v>52.506145605678846</v>
      </c>
      <c r="L28" s="85">
        <f t="shared" si="3"/>
        <v>19.045389610389613</v>
      </c>
    </row>
    <row r="29" spans="1:12" ht="16.5" customHeight="1">
      <c r="A29" s="17" t="s">
        <v>61</v>
      </c>
      <c r="B29" s="17"/>
      <c r="C29" s="18">
        <v>427187</v>
      </c>
      <c r="D29" s="20">
        <v>19</v>
      </c>
      <c r="E29" s="81">
        <f t="shared" si="0"/>
        <v>4.447700889774267</v>
      </c>
      <c r="F29" s="81">
        <f t="shared" si="1"/>
        <v>224.83526315789473</v>
      </c>
      <c r="G29" s="20">
        <v>291</v>
      </c>
      <c r="H29" s="81">
        <f t="shared" si="4"/>
        <v>68.12005046970063</v>
      </c>
      <c r="I29" s="81">
        <f t="shared" si="5"/>
        <v>14.679965635738832</v>
      </c>
      <c r="J29" s="20">
        <v>182</v>
      </c>
      <c r="K29" s="81">
        <f t="shared" si="2"/>
        <v>42.60429273362719</v>
      </c>
      <c r="L29" s="81">
        <f t="shared" si="3"/>
        <v>23.471813186813186</v>
      </c>
    </row>
    <row r="30" spans="1:12" ht="16.5" customHeight="1">
      <c r="A30" s="17"/>
      <c r="B30" s="17" t="s">
        <v>62</v>
      </c>
      <c r="C30" s="20">
        <v>268266</v>
      </c>
      <c r="D30" s="20">
        <v>15</v>
      </c>
      <c r="E30" s="81">
        <f t="shared" si="0"/>
        <v>5.591465187537742</v>
      </c>
      <c r="F30" s="81">
        <f t="shared" si="1"/>
        <v>178.84400000000002</v>
      </c>
      <c r="G30" s="20">
        <v>171</v>
      </c>
      <c r="H30" s="81">
        <f t="shared" si="4"/>
        <v>63.74270313793027</v>
      </c>
      <c r="I30" s="81">
        <f t="shared" si="5"/>
        <v>15.688070175438597</v>
      </c>
      <c r="J30" s="20">
        <v>117</v>
      </c>
      <c r="K30" s="81">
        <f t="shared" si="2"/>
        <v>43.61342846279439</v>
      </c>
      <c r="L30" s="81">
        <f t="shared" si="3"/>
        <v>22.92871794871795</v>
      </c>
    </row>
    <row r="31" spans="1:12" ht="16.5" customHeight="1">
      <c r="A31" s="17"/>
      <c r="B31" s="17" t="s">
        <v>63</v>
      </c>
      <c r="C31" s="20">
        <v>94282</v>
      </c>
      <c r="D31" s="20">
        <v>2</v>
      </c>
      <c r="E31" s="81">
        <f t="shared" si="0"/>
        <v>2.1212956874058677</v>
      </c>
      <c r="F31" s="81">
        <f t="shared" si="1"/>
        <v>471.41</v>
      </c>
      <c r="G31" s="20">
        <v>77</v>
      </c>
      <c r="H31" s="81">
        <f t="shared" si="4"/>
        <v>81.6698839651259</v>
      </c>
      <c r="I31" s="81">
        <f t="shared" si="5"/>
        <v>12.244415584415584</v>
      </c>
      <c r="J31" s="20">
        <v>36</v>
      </c>
      <c r="K31" s="81">
        <f t="shared" si="2"/>
        <v>38.183322373305614</v>
      </c>
      <c r="L31" s="81">
        <f t="shared" si="3"/>
        <v>26.189444444444444</v>
      </c>
    </row>
    <row r="32" spans="1:12" ht="16.5" customHeight="1">
      <c r="A32" s="17"/>
      <c r="B32" s="17" t="s">
        <v>64</v>
      </c>
      <c r="C32" s="20">
        <v>31171</v>
      </c>
      <c r="D32" s="20">
        <v>2</v>
      </c>
      <c r="E32" s="81">
        <f t="shared" si="0"/>
        <v>6.416220204677425</v>
      </c>
      <c r="F32" s="81">
        <f t="shared" si="1"/>
        <v>155.855</v>
      </c>
      <c r="G32" s="20">
        <v>18</v>
      </c>
      <c r="H32" s="81">
        <f t="shared" si="4"/>
        <v>57.745981842096825</v>
      </c>
      <c r="I32" s="81">
        <f t="shared" si="5"/>
        <v>17.31722222222222</v>
      </c>
      <c r="J32" s="20">
        <v>15</v>
      </c>
      <c r="K32" s="81">
        <f t="shared" si="2"/>
        <v>48.12165153508069</v>
      </c>
      <c r="L32" s="81">
        <f t="shared" si="3"/>
        <v>20.780666666666665</v>
      </c>
    </row>
    <row r="33" spans="1:12" ht="16.5" customHeight="1">
      <c r="A33" s="24"/>
      <c r="B33" s="24" t="s">
        <v>65</v>
      </c>
      <c r="C33" s="27">
        <v>33468</v>
      </c>
      <c r="D33" s="27">
        <v>0</v>
      </c>
      <c r="E33" s="82">
        <f t="shared" si="0"/>
        <v>0</v>
      </c>
      <c r="F33" s="81">
        <v>0</v>
      </c>
      <c r="G33" s="27">
        <v>25</v>
      </c>
      <c r="H33" s="82">
        <f t="shared" si="4"/>
        <v>74.6982191944544</v>
      </c>
      <c r="I33" s="82">
        <f t="shared" si="5"/>
        <v>13.3872</v>
      </c>
      <c r="J33" s="27">
        <v>14</v>
      </c>
      <c r="K33" s="82">
        <f t="shared" si="2"/>
        <v>41.83100274889447</v>
      </c>
      <c r="L33" s="82">
        <f t="shared" si="3"/>
        <v>23.905714285714286</v>
      </c>
    </row>
    <row r="34" spans="1:12" ht="16.5" customHeight="1">
      <c r="A34" s="28" t="s">
        <v>66</v>
      </c>
      <c r="B34" s="13"/>
      <c r="C34" s="15">
        <v>285299</v>
      </c>
      <c r="D34" s="79">
        <v>22</v>
      </c>
      <c r="E34" s="80">
        <f t="shared" si="0"/>
        <v>7.711208241178553</v>
      </c>
      <c r="F34" s="80">
        <f t="shared" si="1"/>
        <v>129.68136363636364</v>
      </c>
      <c r="G34" s="79">
        <v>207</v>
      </c>
      <c r="H34" s="80">
        <f t="shared" si="4"/>
        <v>72.55545936018002</v>
      </c>
      <c r="I34" s="80">
        <f t="shared" si="5"/>
        <v>13.782560386473431</v>
      </c>
      <c r="J34" s="79">
        <v>130</v>
      </c>
      <c r="K34" s="80">
        <f t="shared" si="2"/>
        <v>45.566230516055086</v>
      </c>
      <c r="L34" s="80">
        <f t="shared" si="3"/>
        <v>21.94607692307692</v>
      </c>
    </row>
    <row r="35" spans="1:12" ht="16.5" customHeight="1">
      <c r="A35" s="41" t="s">
        <v>67</v>
      </c>
      <c r="B35" s="41"/>
      <c r="C35" s="42">
        <v>285299</v>
      </c>
      <c r="D35" s="87">
        <v>22</v>
      </c>
      <c r="E35" s="88">
        <f t="shared" si="0"/>
        <v>7.711208241178553</v>
      </c>
      <c r="F35" s="88">
        <f t="shared" si="1"/>
        <v>129.68136363636364</v>
      </c>
      <c r="G35" s="87">
        <v>207</v>
      </c>
      <c r="H35" s="88">
        <f t="shared" si="4"/>
        <v>72.55545936018002</v>
      </c>
      <c r="I35" s="88">
        <f t="shared" si="5"/>
        <v>13.782560386473431</v>
      </c>
      <c r="J35" s="87">
        <v>130</v>
      </c>
      <c r="K35" s="88">
        <f t="shared" si="2"/>
        <v>45.566230516055086</v>
      </c>
      <c r="L35" s="88">
        <f t="shared" si="3"/>
        <v>21.94607692307692</v>
      </c>
    </row>
    <row r="36" spans="1:12" ht="16.5" customHeight="1">
      <c r="A36" s="17"/>
      <c r="B36" s="17" t="s">
        <v>68</v>
      </c>
      <c r="C36" s="20">
        <v>42568</v>
      </c>
      <c r="D36" s="20">
        <v>2</v>
      </c>
      <c r="E36" s="81">
        <f t="shared" si="0"/>
        <v>4.698364968990791</v>
      </c>
      <c r="F36" s="81">
        <f t="shared" si="1"/>
        <v>212.84</v>
      </c>
      <c r="G36" s="20">
        <v>34</v>
      </c>
      <c r="H36" s="81">
        <f t="shared" si="4"/>
        <v>79.87220447284345</v>
      </c>
      <c r="I36" s="81">
        <f t="shared" si="5"/>
        <v>12.52</v>
      </c>
      <c r="J36" s="20">
        <v>17</v>
      </c>
      <c r="K36" s="81">
        <f t="shared" si="2"/>
        <v>39.936102236421725</v>
      </c>
      <c r="L36" s="81">
        <f t="shared" si="3"/>
        <v>25.04</v>
      </c>
    </row>
    <row r="37" spans="1:12" ht="16.5" customHeight="1">
      <c r="A37" s="17"/>
      <c r="B37" s="17" t="s">
        <v>69</v>
      </c>
      <c r="C37" s="20">
        <v>82421</v>
      </c>
      <c r="D37" s="20">
        <v>7</v>
      </c>
      <c r="E37" s="81">
        <f t="shared" si="0"/>
        <v>8.492981157714661</v>
      </c>
      <c r="F37" s="81">
        <f t="shared" si="1"/>
        <v>117.74428571428571</v>
      </c>
      <c r="G37" s="20">
        <v>60</v>
      </c>
      <c r="H37" s="81">
        <f t="shared" si="4"/>
        <v>72.79698135183995</v>
      </c>
      <c r="I37" s="81">
        <f t="shared" si="5"/>
        <v>13.736833333333333</v>
      </c>
      <c r="J37" s="20">
        <v>46</v>
      </c>
      <c r="K37" s="81">
        <f t="shared" si="2"/>
        <v>55.81101903641062</v>
      </c>
      <c r="L37" s="81">
        <f t="shared" si="3"/>
        <v>17.917608695652174</v>
      </c>
    </row>
    <row r="38" spans="1:12" ht="16.5" customHeight="1">
      <c r="A38" s="17"/>
      <c r="B38" s="17" t="s">
        <v>70</v>
      </c>
      <c r="C38" s="20">
        <v>49732</v>
      </c>
      <c r="D38" s="20">
        <v>4</v>
      </c>
      <c r="E38" s="81">
        <f t="shared" si="0"/>
        <v>8.043111075363951</v>
      </c>
      <c r="F38" s="81">
        <f t="shared" si="1"/>
        <v>124.33</v>
      </c>
      <c r="G38" s="20">
        <v>37</v>
      </c>
      <c r="H38" s="81">
        <f t="shared" si="4"/>
        <v>74.39877744711654</v>
      </c>
      <c r="I38" s="81">
        <f t="shared" si="5"/>
        <v>13.441081081081082</v>
      </c>
      <c r="J38" s="20">
        <v>20</v>
      </c>
      <c r="K38" s="81">
        <f t="shared" si="2"/>
        <v>40.21555537681976</v>
      </c>
      <c r="L38" s="81">
        <f t="shared" si="3"/>
        <v>24.866</v>
      </c>
    </row>
    <row r="39" spans="1:12" ht="16.5" customHeight="1">
      <c r="A39" s="17"/>
      <c r="B39" s="17" t="s">
        <v>71</v>
      </c>
      <c r="C39" s="20">
        <v>47392</v>
      </c>
      <c r="D39" s="20">
        <v>4</v>
      </c>
      <c r="E39" s="81">
        <f t="shared" si="0"/>
        <v>8.440243079000675</v>
      </c>
      <c r="F39" s="81">
        <f t="shared" si="1"/>
        <v>118.48</v>
      </c>
      <c r="G39" s="20">
        <v>32</v>
      </c>
      <c r="H39" s="81">
        <f t="shared" si="4"/>
        <v>67.5219446320054</v>
      </c>
      <c r="I39" s="81">
        <f t="shared" si="5"/>
        <v>14.81</v>
      </c>
      <c r="J39" s="20">
        <v>20</v>
      </c>
      <c r="K39" s="81">
        <f t="shared" si="2"/>
        <v>42.20121539500337</v>
      </c>
      <c r="L39" s="81">
        <f t="shared" si="3"/>
        <v>23.695999999999998</v>
      </c>
    </row>
    <row r="40" spans="1:12" ht="16.5" customHeight="1">
      <c r="A40" s="17"/>
      <c r="B40" s="17" t="s">
        <v>72</v>
      </c>
      <c r="C40" s="20">
        <v>39964</v>
      </c>
      <c r="D40" s="20">
        <v>3</v>
      </c>
      <c r="E40" s="81">
        <f t="shared" si="0"/>
        <v>7.506756080472425</v>
      </c>
      <c r="F40" s="81">
        <f t="shared" si="1"/>
        <v>133.21333333333334</v>
      </c>
      <c r="G40" s="20">
        <v>30</v>
      </c>
      <c r="H40" s="81">
        <f t="shared" si="4"/>
        <v>75.06756080472425</v>
      </c>
      <c r="I40" s="81">
        <f t="shared" si="5"/>
        <v>13.321333333333335</v>
      </c>
      <c r="J40" s="20">
        <v>20</v>
      </c>
      <c r="K40" s="81">
        <f t="shared" si="2"/>
        <v>50.04504053648284</v>
      </c>
      <c r="L40" s="81">
        <f t="shared" si="3"/>
        <v>19.982</v>
      </c>
    </row>
    <row r="41" spans="1:12" ht="16.5" customHeight="1">
      <c r="A41" s="17"/>
      <c r="B41" s="17" t="s">
        <v>73</v>
      </c>
      <c r="C41" s="27">
        <v>23222</v>
      </c>
      <c r="D41" s="27">
        <v>2</v>
      </c>
      <c r="E41" s="82">
        <f t="shared" si="0"/>
        <v>8.612522607871846</v>
      </c>
      <c r="F41" s="82">
        <f t="shared" si="1"/>
        <v>116.11</v>
      </c>
      <c r="G41" s="27">
        <v>14</v>
      </c>
      <c r="H41" s="82">
        <f t="shared" si="4"/>
        <v>60.287658255102926</v>
      </c>
      <c r="I41" s="82">
        <f t="shared" si="5"/>
        <v>16.587142857142858</v>
      </c>
      <c r="J41" s="27">
        <v>7</v>
      </c>
      <c r="K41" s="82">
        <f t="shared" si="2"/>
        <v>30.143829127551463</v>
      </c>
      <c r="L41" s="82">
        <f t="shared" si="3"/>
        <v>33.174285714285716</v>
      </c>
    </row>
    <row r="42" spans="1:12" ht="16.5" customHeight="1">
      <c r="A42" s="90" t="s">
        <v>74</v>
      </c>
      <c r="B42" s="91"/>
      <c r="C42" s="15">
        <v>582764</v>
      </c>
      <c r="D42" s="83">
        <v>39</v>
      </c>
      <c r="E42" s="84">
        <f t="shared" si="0"/>
        <v>6.69224591772999</v>
      </c>
      <c r="F42" s="84">
        <f t="shared" si="1"/>
        <v>149.42666666666665</v>
      </c>
      <c r="G42" s="83">
        <v>439</v>
      </c>
      <c r="H42" s="84">
        <f t="shared" si="4"/>
        <v>75.33066558675553</v>
      </c>
      <c r="I42" s="84">
        <f t="shared" si="5"/>
        <v>13.27480637813212</v>
      </c>
      <c r="J42" s="83">
        <v>300</v>
      </c>
      <c r="K42" s="84">
        <f t="shared" si="2"/>
        <v>51.47881475176916</v>
      </c>
      <c r="L42" s="84">
        <f t="shared" si="3"/>
        <v>19.425466666666665</v>
      </c>
    </row>
    <row r="43" spans="1:12" ht="16.5" customHeight="1">
      <c r="A43" s="92" t="s">
        <v>75</v>
      </c>
      <c r="B43" s="17" t="s">
        <v>76</v>
      </c>
      <c r="C43" s="33">
        <v>536446</v>
      </c>
      <c r="D43" s="20">
        <v>36</v>
      </c>
      <c r="E43" s="81">
        <f t="shared" si="0"/>
        <v>6.710833895676359</v>
      </c>
      <c r="F43" s="81">
        <f t="shared" si="1"/>
        <v>149.01277777777779</v>
      </c>
      <c r="G43" s="20">
        <v>409</v>
      </c>
      <c r="H43" s="81">
        <f t="shared" si="4"/>
        <v>76.24252953698975</v>
      </c>
      <c r="I43" s="81">
        <f t="shared" si="5"/>
        <v>13.1160391198044</v>
      </c>
      <c r="J43" s="20">
        <v>283</v>
      </c>
      <c r="K43" s="81">
        <f t="shared" si="2"/>
        <v>52.754610902122494</v>
      </c>
      <c r="L43" s="81">
        <f t="shared" si="3"/>
        <v>18.955689045936396</v>
      </c>
    </row>
    <row r="44" spans="1:12" ht="16.5" customHeight="1">
      <c r="A44" s="41" t="s">
        <v>77</v>
      </c>
      <c r="B44" s="41"/>
      <c r="C44" s="18">
        <v>46318</v>
      </c>
      <c r="D44" s="87">
        <v>3</v>
      </c>
      <c r="E44" s="88">
        <f t="shared" si="0"/>
        <v>6.47696359946457</v>
      </c>
      <c r="F44" s="88">
        <f t="shared" si="1"/>
        <v>154.39333333333335</v>
      </c>
      <c r="G44" s="87">
        <v>30</v>
      </c>
      <c r="H44" s="88">
        <f t="shared" si="4"/>
        <v>64.76963599464571</v>
      </c>
      <c r="I44" s="88">
        <f t="shared" si="5"/>
        <v>15.439333333333334</v>
      </c>
      <c r="J44" s="87">
        <v>17</v>
      </c>
      <c r="K44" s="88">
        <f t="shared" si="2"/>
        <v>36.702793730299234</v>
      </c>
      <c r="L44" s="88">
        <f t="shared" si="3"/>
        <v>27.245882352941177</v>
      </c>
    </row>
    <row r="45" spans="1:12" ht="16.5" customHeight="1">
      <c r="A45" s="17"/>
      <c r="B45" s="17" t="s">
        <v>78</v>
      </c>
      <c r="C45" s="20">
        <v>13380</v>
      </c>
      <c r="D45" s="20">
        <v>0</v>
      </c>
      <c r="E45" s="81">
        <f t="shared" si="0"/>
        <v>0</v>
      </c>
      <c r="F45" s="81">
        <v>0</v>
      </c>
      <c r="G45" s="20">
        <v>6</v>
      </c>
      <c r="H45" s="81">
        <f t="shared" si="4"/>
        <v>44.84304932735426</v>
      </c>
      <c r="I45" s="81">
        <f t="shared" si="5"/>
        <v>22.3</v>
      </c>
      <c r="J45" s="20">
        <v>4</v>
      </c>
      <c r="K45" s="81">
        <f t="shared" si="2"/>
        <v>29.895366218236177</v>
      </c>
      <c r="L45" s="81">
        <f t="shared" si="3"/>
        <v>33.45</v>
      </c>
    </row>
    <row r="46" spans="1:12" ht="16.5" customHeight="1">
      <c r="A46" s="17"/>
      <c r="B46" s="17" t="s">
        <v>79</v>
      </c>
      <c r="C46" s="20">
        <v>20503</v>
      </c>
      <c r="D46" s="20">
        <v>2</v>
      </c>
      <c r="E46" s="81">
        <f t="shared" si="0"/>
        <v>9.754670048285616</v>
      </c>
      <c r="F46" s="81">
        <f t="shared" si="1"/>
        <v>102.515</v>
      </c>
      <c r="G46" s="20">
        <v>16</v>
      </c>
      <c r="H46" s="81">
        <f t="shared" si="4"/>
        <v>78.03736038628493</v>
      </c>
      <c r="I46" s="81">
        <f t="shared" si="5"/>
        <v>12.814375</v>
      </c>
      <c r="J46" s="20">
        <v>10</v>
      </c>
      <c r="K46" s="81">
        <f t="shared" si="2"/>
        <v>48.77335024142808</v>
      </c>
      <c r="L46" s="81">
        <f t="shared" si="3"/>
        <v>20.503</v>
      </c>
    </row>
    <row r="47" spans="1:12" ht="16.5" customHeight="1">
      <c r="A47" s="24"/>
      <c r="B47" s="24" t="s">
        <v>80</v>
      </c>
      <c r="C47" s="27">
        <v>12435</v>
      </c>
      <c r="D47" s="27">
        <v>1</v>
      </c>
      <c r="E47" s="82">
        <f t="shared" si="0"/>
        <v>8.041817450743867</v>
      </c>
      <c r="F47" s="82">
        <f t="shared" si="1"/>
        <v>124.35</v>
      </c>
      <c r="G47" s="27">
        <v>8</v>
      </c>
      <c r="H47" s="82">
        <f t="shared" si="4"/>
        <v>64.33453960595094</v>
      </c>
      <c r="I47" s="82">
        <f t="shared" si="5"/>
        <v>15.54375</v>
      </c>
      <c r="J47" s="27">
        <v>3</v>
      </c>
      <c r="K47" s="82">
        <f t="shared" si="2"/>
        <v>24.125452352231605</v>
      </c>
      <c r="L47" s="82">
        <f t="shared" si="3"/>
        <v>41.45</v>
      </c>
    </row>
    <row r="48" spans="1:12" ht="16.5" customHeight="1">
      <c r="A48" s="90" t="s">
        <v>81</v>
      </c>
      <c r="B48" s="91"/>
      <c r="C48" s="15">
        <v>273766</v>
      </c>
      <c r="D48" s="83">
        <v>25</v>
      </c>
      <c r="E48" s="84">
        <f t="shared" si="0"/>
        <v>9.131886355500683</v>
      </c>
      <c r="F48" s="84">
        <f t="shared" si="1"/>
        <v>109.5064</v>
      </c>
      <c r="G48" s="83">
        <v>186</v>
      </c>
      <c r="H48" s="84">
        <f t="shared" si="4"/>
        <v>67.94123448492509</v>
      </c>
      <c r="I48" s="84">
        <f t="shared" si="5"/>
        <v>14.718602150537633</v>
      </c>
      <c r="J48" s="83">
        <v>107</v>
      </c>
      <c r="K48" s="84">
        <f t="shared" si="2"/>
        <v>39.084473601542925</v>
      </c>
      <c r="L48" s="84">
        <f t="shared" si="3"/>
        <v>25.585607476635513</v>
      </c>
    </row>
    <row r="49" spans="1:12" ht="16.5" customHeight="1">
      <c r="A49" s="17" t="s">
        <v>82</v>
      </c>
      <c r="B49" s="17"/>
      <c r="C49" s="42">
        <v>174750</v>
      </c>
      <c r="D49" s="20">
        <v>15</v>
      </c>
      <c r="E49" s="81">
        <f t="shared" si="0"/>
        <v>8.583690987124465</v>
      </c>
      <c r="F49" s="81">
        <f t="shared" si="1"/>
        <v>116.5</v>
      </c>
      <c r="G49" s="20">
        <v>112</v>
      </c>
      <c r="H49" s="81">
        <f t="shared" si="4"/>
        <v>64.09155937052932</v>
      </c>
      <c r="I49" s="81">
        <f t="shared" si="5"/>
        <v>15.602678571428571</v>
      </c>
      <c r="J49" s="20">
        <v>66</v>
      </c>
      <c r="K49" s="81">
        <f t="shared" si="2"/>
        <v>37.76824034334764</v>
      </c>
      <c r="L49" s="81">
        <f t="shared" si="3"/>
        <v>26.477272727272727</v>
      </c>
    </row>
    <row r="50" spans="1:12" ht="16.5" customHeight="1">
      <c r="A50" s="17"/>
      <c r="B50" s="17" t="s">
        <v>83</v>
      </c>
      <c r="C50" s="20">
        <v>41377</v>
      </c>
      <c r="D50" s="20">
        <v>1</v>
      </c>
      <c r="E50" s="81">
        <f>SUM(D50/C50*100000)</f>
        <v>2.4168016047562655</v>
      </c>
      <c r="F50" s="81">
        <f>SUM(C50/D50/100)</f>
        <v>413.77</v>
      </c>
      <c r="G50" s="20">
        <v>33</v>
      </c>
      <c r="H50" s="81">
        <f t="shared" si="4"/>
        <v>79.75445295695677</v>
      </c>
      <c r="I50" s="81">
        <f t="shared" si="5"/>
        <v>12.538484848484847</v>
      </c>
      <c r="J50" s="20">
        <v>17</v>
      </c>
      <c r="K50" s="81">
        <f t="shared" si="2"/>
        <v>41.085627280856514</v>
      </c>
      <c r="L50" s="81">
        <f t="shared" si="3"/>
        <v>24.339411764705883</v>
      </c>
    </row>
    <row r="51" spans="1:12" ht="16.5" customHeight="1">
      <c r="A51" s="17"/>
      <c r="B51" s="17" t="s">
        <v>84</v>
      </c>
      <c r="C51" s="20">
        <v>80352</v>
      </c>
      <c r="D51" s="20">
        <v>9</v>
      </c>
      <c r="E51" s="81">
        <f t="shared" si="0"/>
        <v>11.200716845878135</v>
      </c>
      <c r="F51" s="81">
        <f t="shared" si="1"/>
        <v>89.28</v>
      </c>
      <c r="G51" s="20">
        <v>44</v>
      </c>
      <c r="H51" s="81">
        <f t="shared" si="4"/>
        <v>54.75906013540422</v>
      </c>
      <c r="I51" s="81">
        <f t="shared" si="5"/>
        <v>18.26181818181818</v>
      </c>
      <c r="J51" s="20">
        <v>28</v>
      </c>
      <c r="K51" s="81">
        <f t="shared" si="2"/>
        <v>34.846674631620864</v>
      </c>
      <c r="L51" s="81">
        <f t="shared" si="3"/>
        <v>28.697142857142858</v>
      </c>
    </row>
    <row r="52" spans="1:12" ht="16.5" customHeight="1">
      <c r="A52" s="17"/>
      <c r="B52" s="17" t="s">
        <v>85</v>
      </c>
      <c r="C52" s="20">
        <v>33328</v>
      </c>
      <c r="D52" s="20">
        <v>1</v>
      </c>
      <c r="E52" s="81">
        <f t="shared" si="0"/>
        <v>3.00048007681229</v>
      </c>
      <c r="F52" s="81">
        <f t="shared" si="1"/>
        <v>333.28</v>
      </c>
      <c r="G52" s="20">
        <v>19</v>
      </c>
      <c r="H52" s="81">
        <f t="shared" si="4"/>
        <v>57.009121459433516</v>
      </c>
      <c r="I52" s="81">
        <f t="shared" si="5"/>
        <v>17.54105263157895</v>
      </c>
      <c r="J52" s="20">
        <v>15</v>
      </c>
      <c r="K52" s="81">
        <f t="shared" si="2"/>
        <v>45.00720115218435</v>
      </c>
      <c r="L52" s="81">
        <f t="shared" si="3"/>
        <v>22.218666666666667</v>
      </c>
    </row>
    <row r="53" spans="1:12" ht="16.5" customHeight="1">
      <c r="A53" s="44"/>
      <c r="B53" s="44" t="s">
        <v>116</v>
      </c>
      <c r="C53" s="47">
        <v>19693</v>
      </c>
      <c r="D53" s="20">
        <v>4</v>
      </c>
      <c r="E53" s="81">
        <f t="shared" si="0"/>
        <v>20.311785913776472</v>
      </c>
      <c r="F53" s="81">
        <f t="shared" si="1"/>
        <v>49.2325</v>
      </c>
      <c r="G53" s="20">
        <v>16</v>
      </c>
      <c r="H53" s="81">
        <f t="shared" si="4"/>
        <v>81.24714365510589</v>
      </c>
      <c r="I53" s="81">
        <f t="shared" si="5"/>
        <v>12.308125</v>
      </c>
      <c r="J53" s="20">
        <v>6</v>
      </c>
      <c r="K53" s="81">
        <f t="shared" si="2"/>
        <v>30.467678870664702</v>
      </c>
      <c r="L53" s="81">
        <f t="shared" si="3"/>
        <v>32.821666666666665</v>
      </c>
    </row>
    <row r="54" spans="1:12" ht="16.5" customHeight="1">
      <c r="A54" s="17" t="s">
        <v>87</v>
      </c>
      <c r="B54" s="17"/>
      <c r="C54" s="18">
        <v>99016</v>
      </c>
      <c r="D54" s="87">
        <v>10</v>
      </c>
      <c r="E54" s="88">
        <f t="shared" si="0"/>
        <v>10.099377878322695</v>
      </c>
      <c r="F54" s="88">
        <f t="shared" si="1"/>
        <v>99.016</v>
      </c>
      <c r="G54" s="87">
        <v>74</v>
      </c>
      <c r="H54" s="88">
        <f t="shared" si="4"/>
        <v>74.73539629958795</v>
      </c>
      <c r="I54" s="88">
        <f t="shared" si="5"/>
        <v>13.38054054054054</v>
      </c>
      <c r="J54" s="87">
        <v>41</v>
      </c>
      <c r="K54" s="88">
        <f t="shared" si="2"/>
        <v>41.40744930112305</v>
      </c>
      <c r="L54" s="88">
        <f t="shared" si="3"/>
        <v>24.150243902439023</v>
      </c>
    </row>
    <row r="55" spans="1:12" ht="16.5" customHeight="1">
      <c r="A55" s="17"/>
      <c r="B55" s="17" t="s">
        <v>88</v>
      </c>
      <c r="C55" s="20">
        <v>31378</v>
      </c>
      <c r="D55" s="20">
        <v>4</v>
      </c>
      <c r="E55" s="81">
        <f t="shared" si="0"/>
        <v>12.74778507234368</v>
      </c>
      <c r="F55" s="81">
        <f t="shared" si="1"/>
        <v>78.445</v>
      </c>
      <c r="G55" s="20">
        <v>23</v>
      </c>
      <c r="H55" s="81">
        <f t="shared" si="4"/>
        <v>73.29976416597617</v>
      </c>
      <c r="I55" s="81">
        <f t="shared" si="5"/>
        <v>13.642608695652175</v>
      </c>
      <c r="J55" s="20">
        <v>15</v>
      </c>
      <c r="K55" s="81">
        <f t="shared" si="2"/>
        <v>47.8041940212888</v>
      </c>
      <c r="L55" s="81">
        <f t="shared" si="3"/>
        <v>20.918666666666667</v>
      </c>
    </row>
    <row r="56" spans="1:12" ht="16.5" customHeight="1">
      <c r="A56" s="17"/>
      <c r="B56" s="17" t="s">
        <v>89</v>
      </c>
      <c r="C56" s="20">
        <v>50860</v>
      </c>
      <c r="D56" s="20">
        <v>5</v>
      </c>
      <c r="E56" s="81">
        <f t="shared" si="0"/>
        <v>9.830908375933936</v>
      </c>
      <c r="F56" s="81">
        <f t="shared" si="1"/>
        <v>101.72</v>
      </c>
      <c r="G56" s="20">
        <v>38</v>
      </c>
      <c r="H56" s="81">
        <f t="shared" si="4"/>
        <v>74.7149036570979</v>
      </c>
      <c r="I56" s="81">
        <f t="shared" si="5"/>
        <v>13.38421052631579</v>
      </c>
      <c r="J56" s="20">
        <v>19</v>
      </c>
      <c r="K56" s="81">
        <f t="shared" si="2"/>
        <v>37.35745182854895</v>
      </c>
      <c r="L56" s="81">
        <f t="shared" si="3"/>
        <v>26.76842105263158</v>
      </c>
    </row>
    <row r="57" spans="1:12" ht="16.5" customHeight="1">
      <c r="A57" s="24"/>
      <c r="B57" s="24" t="s">
        <v>90</v>
      </c>
      <c r="C57" s="27">
        <v>16778</v>
      </c>
      <c r="D57" s="27">
        <v>1</v>
      </c>
      <c r="E57" s="82">
        <f t="shared" si="0"/>
        <v>5.960185957801883</v>
      </c>
      <c r="F57" s="82">
        <f t="shared" si="1"/>
        <v>167.78</v>
      </c>
      <c r="G57" s="27">
        <v>13</v>
      </c>
      <c r="H57" s="82">
        <f t="shared" si="4"/>
        <v>77.48241745142448</v>
      </c>
      <c r="I57" s="82">
        <f t="shared" si="5"/>
        <v>12.906153846153845</v>
      </c>
      <c r="J57" s="27">
        <v>7</v>
      </c>
      <c r="K57" s="82">
        <f t="shared" si="2"/>
        <v>41.72130170461318</v>
      </c>
      <c r="L57" s="82">
        <f t="shared" si="3"/>
        <v>23.968571428571426</v>
      </c>
    </row>
    <row r="58" spans="1:12" ht="16.5" customHeight="1">
      <c r="A58" s="28" t="s">
        <v>91</v>
      </c>
      <c r="B58" s="13"/>
      <c r="C58" s="15">
        <v>182699</v>
      </c>
      <c r="D58" s="83">
        <v>13</v>
      </c>
      <c r="E58" s="84">
        <f t="shared" si="0"/>
        <v>7.115528820628465</v>
      </c>
      <c r="F58" s="84">
        <f t="shared" si="1"/>
        <v>140.5376923076923</v>
      </c>
      <c r="G58" s="83">
        <v>138</v>
      </c>
      <c r="H58" s="84">
        <f t="shared" si="4"/>
        <v>75.53407517282525</v>
      </c>
      <c r="I58" s="84">
        <f t="shared" si="5"/>
        <v>13.239057971014493</v>
      </c>
      <c r="J58" s="83">
        <v>73</v>
      </c>
      <c r="K58" s="84">
        <f t="shared" si="2"/>
        <v>39.95643106968292</v>
      </c>
      <c r="L58" s="84">
        <f t="shared" si="3"/>
        <v>25.0272602739726</v>
      </c>
    </row>
    <row r="59" spans="1:12" ht="16.5" customHeight="1">
      <c r="A59" s="41" t="s">
        <v>92</v>
      </c>
      <c r="B59" s="41"/>
      <c r="C59" s="42">
        <v>122829</v>
      </c>
      <c r="D59" s="20">
        <v>8</v>
      </c>
      <c r="E59" s="81">
        <f t="shared" si="0"/>
        <v>6.51311986582973</v>
      </c>
      <c r="F59" s="81">
        <f t="shared" si="1"/>
        <v>153.53625</v>
      </c>
      <c r="G59" s="20">
        <v>92</v>
      </c>
      <c r="H59" s="81">
        <f t="shared" si="4"/>
        <v>74.90087845704191</v>
      </c>
      <c r="I59" s="81">
        <f t="shared" si="5"/>
        <v>13.350978260869566</v>
      </c>
      <c r="J59" s="20">
        <v>46</v>
      </c>
      <c r="K59" s="81">
        <f t="shared" si="2"/>
        <v>37.450439228520956</v>
      </c>
      <c r="L59" s="81">
        <f t="shared" si="3"/>
        <v>26.70195652173913</v>
      </c>
    </row>
    <row r="60" spans="1:12" ht="16.5" customHeight="1">
      <c r="A60" s="17"/>
      <c r="B60" s="17" t="s">
        <v>93</v>
      </c>
      <c r="C60" s="20">
        <v>86285</v>
      </c>
      <c r="D60" s="20">
        <v>3</v>
      </c>
      <c r="E60" s="81">
        <f t="shared" si="0"/>
        <v>3.476849973923625</v>
      </c>
      <c r="F60" s="81">
        <f t="shared" si="1"/>
        <v>287.6166666666667</v>
      </c>
      <c r="G60" s="20">
        <v>66</v>
      </c>
      <c r="H60" s="81">
        <f t="shared" si="4"/>
        <v>76.49069942631976</v>
      </c>
      <c r="I60" s="81">
        <f t="shared" si="5"/>
        <v>13.073484848484847</v>
      </c>
      <c r="J60" s="20">
        <v>32</v>
      </c>
      <c r="K60" s="81">
        <f t="shared" si="2"/>
        <v>37.086399721852004</v>
      </c>
      <c r="L60" s="81">
        <f t="shared" si="3"/>
        <v>26.9640625</v>
      </c>
    </row>
    <row r="61" spans="1:12" ht="16.5" customHeight="1">
      <c r="A61" s="17"/>
      <c r="B61" s="17" t="s">
        <v>94</v>
      </c>
      <c r="C61" s="20">
        <v>20217</v>
      </c>
      <c r="D61" s="20">
        <v>2</v>
      </c>
      <c r="E61" s="81">
        <f t="shared" si="0"/>
        <v>9.892664589207103</v>
      </c>
      <c r="F61" s="81">
        <f t="shared" si="1"/>
        <v>101.085</v>
      </c>
      <c r="G61" s="20">
        <v>14</v>
      </c>
      <c r="H61" s="81">
        <f t="shared" si="4"/>
        <v>69.24865212444972</v>
      </c>
      <c r="I61" s="81">
        <f t="shared" si="5"/>
        <v>14.440714285714286</v>
      </c>
      <c r="J61" s="20">
        <v>7</v>
      </c>
      <c r="K61" s="81">
        <f t="shared" si="2"/>
        <v>34.62432606222486</v>
      </c>
      <c r="L61" s="81">
        <f t="shared" si="3"/>
        <v>28.88142857142857</v>
      </c>
    </row>
    <row r="62" spans="1:12" ht="16.5" customHeight="1">
      <c r="A62" s="44"/>
      <c r="B62" s="44" t="s">
        <v>95</v>
      </c>
      <c r="C62" s="47">
        <v>16327</v>
      </c>
      <c r="D62" s="20">
        <v>3</v>
      </c>
      <c r="E62" s="81">
        <f t="shared" si="0"/>
        <v>18.37447173393765</v>
      </c>
      <c r="F62" s="81">
        <f t="shared" si="1"/>
        <v>54.42333333333333</v>
      </c>
      <c r="G62" s="20">
        <v>12</v>
      </c>
      <c r="H62" s="81">
        <f t="shared" si="4"/>
        <v>73.4978869357506</v>
      </c>
      <c r="I62" s="81">
        <f t="shared" si="5"/>
        <v>13.605833333333333</v>
      </c>
      <c r="J62" s="20">
        <v>7</v>
      </c>
      <c r="K62" s="81">
        <f t="shared" si="2"/>
        <v>42.873767379187846</v>
      </c>
      <c r="L62" s="81">
        <f t="shared" si="3"/>
        <v>23.324285714285715</v>
      </c>
    </row>
    <row r="63" spans="1:12" ht="16.5" customHeight="1">
      <c r="A63" s="17" t="s">
        <v>96</v>
      </c>
      <c r="B63" s="17"/>
      <c r="C63" s="18">
        <v>59870</v>
      </c>
      <c r="D63" s="87">
        <v>5</v>
      </c>
      <c r="E63" s="88">
        <f t="shared" si="0"/>
        <v>8.35142809420411</v>
      </c>
      <c r="F63" s="88">
        <f t="shared" si="1"/>
        <v>119.74</v>
      </c>
      <c r="G63" s="87">
        <v>46</v>
      </c>
      <c r="H63" s="88">
        <f t="shared" si="4"/>
        <v>76.83313846667781</v>
      </c>
      <c r="I63" s="88">
        <f t="shared" si="5"/>
        <v>13.015217391304347</v>
      </c>
      <c r="J63" s="87">
        <v>27</v>
      </c>
      <c r="K63" s="88">
        <f t="shared" si="2"/>
        <v>45.097711708702185</v>
      </c>
      <c r="L63" s="88">
        <f t="shared" si="3"/>
        <v>22.174074074074074</v>
      </c>
    </row>
    <row r="64" spans="1:12" ht="16.5" customHeight="1">
      <c r="A64" s="17"/>
      <c r="B64" s="17" t="s">
        <v>97</v>
      </c>
      <c r="C64" s="20">
        <v>26643</v>
      </c>
      <c r="D64" s="20">
        <v>2</v>
      </c>
      <c r="E64" s="81">
        <f t="shared" si="0"/>
        <v>7.506662162669368</v>
      </c>
      <c r="F64" s="81">
        <f t="shared" si="1"/>
        <v>133.215</v>
      </c>
      <c r="G64" s="20">
        <v>19</v>
      </c>
      <c r="H64" s="81">
        <f t="shared" si="4"/>
        <v>71.31329054535901</v>
      </c>
      <c r="I64" s="81">
        <f t="shared" si="5"/>
        <v>14.022631578947369</v>
      </c>
      <c r="J64" s="20">
        <v>10</v>
      </c>
      <c r="K64" s="81">
        <f t="shared" si="2"/>
        <v>37.533310813346844</v>
      </c>
      <c r="L64" s="81">
        <f t="shared" si="3"/>
        <v>26.643</v>
      </c>
    </row>
    <row r="65" spans="1:12" ht="16.5" customHeight="1">
      <c r="A65" s="24"/>
      <c r="B65" s="24" t="s">
        <v>98</v>
      </c>
      <c r="C65" s="27">
        <v>33227</v>
      </c>
      <c r="D65" s="27">
        <v>3</v>
      </c>
      <c r="E65" s="82">
        <f t="shared" si="0"/>
        <v>9.02880187799079</v>
      </c>
      <c r="F65" s="82">
        <f t="shared" si="1"/>
        <v>110.75666666666666</v>
      </c>
      <c r="G65" s="27">
        <v>27</v>
      </c>
      <c r="H65" s="82">
        <f t="shared" si="4"/>
        <v>81.25921690191711</v>
      </c>
      <c r="I65" s="82">
        <f t="shared" si="5"/>
        <v>12.306296296296296</v>
      </c>
      <c r="J65" s="27">
        <v>17</v>
      </c>
      <c r="K65" s="82">
        <f t="shared" si="2"/>
        <v>51.163210641947806</v>
      </c>
      <c r="L65" s="82">
        <f t="shared" si="3"/>
        <v>19.54529411764706</v>
      </c>
    </row>
    <row r="66" spans="1:12" ht="16.5" customHeight="1">
      <c r="A66" s="28" t="s">
        <v>99</v>
      </c>
      <c r="B66" s="13"/>
      <c r="C66" s="15">
        <v>111493</v>
      </c>
      <c r="D66" s="83">
        <v>8</v>
      </c>
      <c r="E66" s="84">
        <f t="shared" si="0"/>
        <v>7.1753383620496365</v>
      </c>
      <c r="F66" s="84">
        <f t="shared" si="1"/>
        <v>139.36625</v>
      </c>
      <c r="G66" s="83">
        <v>84</v>
      </c>
      <c r="H66" s="84">
        <f t="shared" si="4"/>
        <v>75.34105280152117</v>
      </c>
      <c r="I66" s="84">
        <f t="shared" si="5"/>
        <v>13.272976190476191</v>
      </c>
      <c r="J66" s="83">
        <v>47</v>
      </c>
      <c r="K66" s="84">
        <f t="shared" si="2"/>
        <v>42.15511287704161</v>
      </c>
      <c r="L66" s="84">
        <f t="shared" si="3"/>
        <v>23.721914893617022</v>
      </c>
    </row>
    <row r="67" spans="1:12" ht="16.5" customHeight="1">
      <c r="A67" s="41" t="s">
        <v>100</v>
      </c>
      <c r="B67" s="41"/>
      <c r="C67" s="42">
        <v>111493</v>
      </c>
      <c r="D67" s="20">
        <v>8</v>
      </c>
      <c r="E67" s="81">
        <f t="shared" si="0"/>
        <v>7.1753383620496365</v>
      </c>
      <c r="F67" s="81">
        <f t="shared" si="1"/>
        <v>139.36625</v>
      </c>
      <c r="G67" s="20">
        <v>84</v>
      </c>
      <c r="H67" s="81">
        <f t="shared" si="4"/>
        <v>75.34105280152117</v>
      </c>
      <c r="I67" s="81">
        <f t="shared" si="5"/>
        <v>13.272976190476191</v>
      </c>
      <c r="J67" s="20">
        <v>47</v>
      </c>
      <c r="K67" s="81">
        <f t="shared" si="2"/>
        <v>42.15511287704161</v>
      </c>
      <c r="L67" s="81">
        <f t="shared" si="3"/>
        <v>23.721914893617022</v>
      </c>
    </row>
    <row r="68" spans="1:12" ht="16.5" customHeight="1">
      <c r="A68" s="17"/>
      <c r="B68" s="17" t="s">
        <v>101</v>
      </c>
      <c r="C68" s="20">
        <v>43474</v>
      </c>
      <c r="D68" s="20">
        <v>4</v>
      </c>
      <c r="E68" s="81">
        <f t="shared" si="0"/>
        <v>9.200901688365459</v>
      </c>
      <c r="F68" s="81">
        <f t="shared" si="1"/>
        <v>108.685</v>
      </c>
      <c r="G68" s="20">
        <v>35</v>
      </c>
      <c r="H68" s="81">
        <f t="shared" si="4"/>
        <v>80.50788977319777</v>
      </c>
      <c r="I68" s="81">
        <f t="shared" si="5"/>
        <v>12.421142857142856</v>
      </c>
      <c r="J68" s="20">
        <v>16</v>
      </c>
      <c r="K68" s="81">
        <f t="shared" si="2"/>
        <v>36.803606753461835</v>
      </c>
      <c r="L68" s="81">
        <f t="shared" si="3"/>
        <v>27.17125</v>
      </c>
    </row>
    <row r="69" spans="1:12" ht="16.5" customHeight="1">
      <c r="A69" s="24"/>
      <c r="B69" s="24" t="s">
        <v>102</v>
      </c>
      <c r="C69" s="27">
        <v>68019</v>
      </c>
      <c r="D69" s="27">
        <v>4</v>
      </c>
      <c r="E69" s="82">
        <f aca="true" t="shared" si="6" ref="E69:E74">SUM(D69/C69*100000)</f>
        <v>5.880709801673062</v>
      </c>
      <c r="F69" s="82">
        <f aca="true" t="shared" si="7" ref="F69:F74">SUM(C69/D69/100)</f>
        <v>170.0475</v>
      </c>
      <c r="G69" s="27">
        <v>49</v>
      </c>
      <c r="H69" s="82">
        <f t="shared" si="4"/>
        <v>72.03869507049501</v>
      </c>
      <c r="I69" s="82">
        <f t="shared" si="5"/>
        <v>13.881428571428572</v>
      </c>
      <c r="J69" s="27">
        <v>31</v>
      </c>
      <c r="K69" s="82">
        <f t="shared" si="2"/>
        <v>45.57550096296623</v>
      </c>
      <c r="L69" s="82">
        <f t="shared" si="3"/>
        <v>21.941612903225806</v>
      </c>
    </row>
    <row r="70" spans="1:12" ht="16.5" customHeight="1">
      <c r="A70" s="28" t="s">
        <v>103</v>
      </c>
      <c r="B70" s="13"/>
      <c r="C70" s="15">
        <v>144762</v>
      </c>
      <c r="D70" s="79">
        <v>12</v>
      </c>
      <c r="E70" s="80">
        <f t="shared" si="6"/>
        <v>8.289468230613005</v>
      </c>
      <c r="F70" s="80">
        <f t="shared" si="7"/>
        <v>120.635</v>
      </c>
      <c r="G70" s="79">
        <v>141</v>
      </c>
      <c r="H70" s="80">
        <f t="shared" si="4"/>
        <v>97.40125170970282</v>
      </c>
      <c r="I70" s="80">
        <f t="shared" si="5"/>
        <v>10.266808510638297</v>
      </c>
      <c r="J70" s="79">
        <v>78</v>
      </c>
      <c r="K70" s="80">
        <f>SUM(J70/C70*100000)</f>
        <v>53.881543498984534</v>
      </c>
      <c r="L70" s="80">
        <f>SUM(C70/J70/100)</f>
        <v>18.55923076923077</v>
      </c>
    </row>
    <row r="71" spans="1:12" ht="16.5" customHeight="1">
      <c r="A71" s="41" t="s">
        <v>104</v>
      </c>
      <c r="B71" s="41"/>
      <c r="C71" s="42">
        <v>144762</v>
      </c>
      <c r="D71" s="87">
        <v>12</v>
      </c>
      <c r="E71" s="88">
        <f t="shared" si="6"/>
        <v>8.289468230613005</v>
      </c>
      <c r="F71" s="88">
        <f t="shared" si="7"/>
        <v>120.635</v>
      </c>
      <c r="G71" s="87">
        <v>141</v>
      </c>
      <c r="H71" s="88">
        <f>SUM(G71/C71*100000)</f>
        <v>97.40125170970282</v>
      </c>
      <c r="I71" s="88">
        <f t="shared" si="5"/>
        <v>10.266808510638297</v>
      </c>
      <c r="J71" s="87">
        <v>78</v>
      </c>
      <c r="K71" s="88">
        <f>SUM(J71/C71*100000)</f>
        <v>53.881543498984534</v>
      </c>
      <c r="L71" s="88">
        <f>SUM(C71/J71/100)</f>
        <v>18.55923076923077</v>
      </c>
    </row>
    <row r="72" spans="1:12" ht="16.5" customHeight="1">
      <c r="A72" s="17"/>
      <c r="B72" s="17" t="s">
        <v>105</v>
      </c>
      <c r="C72" s="20">
        <v>47663</v>
      </c>
      <c r="D72" s="20">
        <v>3</v>
      </c>
      <c r="E72" s="81">
        <f t="shared" si="6"/>
        <v>6.294190462203386</v>
      </c>
      <c r="F72" s="81">
        <f t="shared" si="7"/>
        <v>158.87666666666667</v>
      </c>
      <c r="G72" s="20">
        <v>58</v>
      </c>
      <c r="H72" s="81">
        <f>SUM(G72/C72*100000)</f>
        <v>121.68768226926547</v>
      </c>
      <c r="I72" s="81">
        <f>SUM(C72/G72/100)</f>
        <v>8.217758620689654</v>
      </c>
      <c r="J72" s="20">
        <v>28</v>
      </c>
      <c r="K72" s="81">
        <f>SUM(J72/C72*100000)</f>
        <v>58.7457776472316</v>
      </c>
      <c r="L72" s="81">
        <f>SUM(C72/J72/100)</f>
        <v>17.0225</v>
      </c>
    </row>
    <row r="73" spans="1:12" ht="16.5" customHeight="1">
      <c r="A73" s="17"/>
      <c r="B73" s="17" t="s">
        <v>106</v>
      </c>
      <c r="C73" s="20">
        <v>50187</v>
      </c>
      <c r="D73" s="20">
        <v>5</v>
      </c>
      <c r="E73" s="81">
        <f t="shared" si="6"/>
        <v>9.962739354813</v>
      </c>
      <c r="F73" s="81">
        <f t="shared" si="7"/>
        <v>100.374</v>
      </c>
      <c r="G73" s="20">
        <v>41</v>
      </c>
      <c r="H73" s="81">
        <f>SUM(G73/C73*100000)</f>
        <v>81.69446270946659</v>
      </c>
      <c r="I73" s="81">
        <f>SUM(C73/G73/100)</f>
        <v>12.240731707317073</v>
      </c>
      <c r="J73" s="20">
        <v>27</v>
      </c>
      <c r="K73" s="81">
        <f>SUM(J73/C73*100000)</f>
        <v>53.7987925159902</v>
      </c>
      <c r="L73" s="81">
        <f>SUM(C73/J73/100)</f>
        <v>18.587777777777777</v>
      </c>
    </row>
    <row r="74" spans="1:12" ht="16.5" customHeight="1">
      <c r="A74" s="24"/>
      <c r="B74" s="24" t="s">
        <v>117</v>
      </c>
      <c r="C74" s="27">
        <v>46912</v>
      </c>
      <c r="D74" s="27">
        <v>4</v>
      </c>
      <c r="E74" s="82">
        <f t="shared" si="6"/>
        <v>8.526603001364256</v>
      </c>
      <c r="F74" s="82">
        <f t="shared" si="7"/>
        <v>117.28</v>
      </c>
      <c r="G74" s="27">
        <v>42</v>
      </c>
      <c r="H74" s="82">
        <f>SUM(G74/C74*100000)</f>
        <v>89.5293315143247</v>
      </c>
      <c r="I74" s="82">
        <f>SUM(C74/G74/100)</f>
        <v>11.16952380952381</v>
      </c>
      <c r="J74" s="27">
        <v>23</v>
      </c>
      <c r="K74" s="82">
        <f>SUM(J74/C74*100000)</f>
        <v>49.02796725784448</v>
      </c>
      <c r="L74" s="82">
        <f>SUM(C74/J74/100)</f>
        <v>20.396521739130435</v>
      </c>
    </row>
    <row r="75" spans="1:12" ht="26.25" customHeight="1">
      <c r="A75" s="214" t="s">
        <v>124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</row>
    <row r="76" spans="1:12" ht="13.5" customHeight="1">
      <c r="A76" s="216" t="s">
        <v>125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 sheet="1"/>
  <mergeCells count="8">
    <mergeCell ref="A75:L75"/>
    <mergeCell ref="A76:L76"/>
    <mergeCell ref="A2:A3"/>
    <mergeCell ref="B2:B3"/>
    <mergeCell ref="C2:C3"/>
    <mergeCell ref="D2:F2"/>
    <mergeCell ref="G2:I2"/>
    <mergeCell ref="J2:L2"/>
  </mergeCells>
  <printOptions/>
  <pageMargins left="0.3937007874015748" right="0.2755905511811024" top="0.7480314960629921" bottom="0.6692913385826772" header="0.5118110236220472" footer="0.4330708661417323"/>
  <pageSetup fitToHeight="2" horizontalDpi="300" verticalDpi="300" orientation="portrait" paperSize="9" scale="93" r:id="rId1"/>
  <rowBreaks count="1" manualBreakCount="1">
    <brk id="4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pane xSplit="2" ySplit="4" topLeftCell="C5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4"/>
    </sheetView>
  </sheetViews>
  <sheetFormatPr defaultColWidth="9.50390625" defaultRowHeight="13.5"/>
  <cols>
    <col min="1" max="1" width="7.50390625" style="48" bestFit="1" customWidth="1"/>
    <col min="2" max="2" width="9.125" style="3" bestFit="1" customWidth="1"/>
    <col min="3" max="3" width="7.50390625" style="4" bestFit="1" customWidth="1"/>
    <col min="4" max="4" width="7.25390625" style="4" bestFit="1" customWidth="1"/>
    <col min="5" max="5" width="7.375" style="4" bestFit="1" customWidth="1"/>
    <col min="6" max="6" width="5.75390625" style="4" bestFit="1" customWidth="1"/>
    <col min="7" max="8" width="7.25390625" style="4" bestFit="1" customWidth="1"/>
    <col min="9" max="9" width="6.375" style="4" bestFit="1" customWidth="1"/>
    <col min="10" max="10" width="8.375" style="95" customWidth="1"/>
    <col min="11" max="11" width="7.625" style="95" bestFit="1" customWidth="1"/>
    <col min="12" max="12" width="7.375" style="95" bestFit="1" customWidth="1"/>
    <col min="13" max="13" width="6.375" style="95" bestFit="1" customWidth="1"/>
    <col min="14" max="15" width="7.625" style="95" bestFit="1" customWidth="1"/>
    <col min="16" max="16" width="6.375" style="95" bestFit="1" customWidth="1"/>
    <col min="17" max="17" width="12.75390625" style="3" customWidth="1"/>
    <col min="18" max="16384" width="9.50390625" style="3" customWidth="1"/>
  </cols>
  <sheetData>
    <row r="1" ht="26.25" customHeight="1">
      <c r="A1" s="94" t="s">
        <v>126</v>
      </c>
    </row>
    <row r="2" spans="1:16" ht="18.75" customHeight="1">
      <c r="A2" s="211"/>
      <c r="B2" s="211" t="s">
        <v>20</v>
      </c>
      <c r="C2" s="201" t="s">
        <v>127</v>
      </c>
      <c r="D2" s="201"/>
      <c r="E2" s="201"/>
      <c r="F2" s="201"/>
      <c r="G2" s="201"/>
      <c r="H2" s="201"/>
      <c r="I2" s="201"/>
      <c r="J2" s="201" t="s">
        <v>128</v>
      </c>
      <c r="K2" s="201"/>
      <c r="L2" s="201"/>
      <c r="M2" s="201"/>
      <c r="N2" s="201"/>
      <c r="O2" s="201"/>
      <c r="P2" s="201"/>
    </row>
    <row r="3" spans="1:16" ht="18.75" customHeight="1">
      <c r="A3" s="211"/>
      <c r="B3" s="211"/>
      <c r="C3" s="218" t="s">
        <v>129</v>
      </c>
      <c r="D3" s="219"/>
      <c r="E3" s="219"/>
      <c r="F3" s="219"/>
      <c r="G3" s="219"/>
      <c r="H3" s="219"/>
      <c r="I3" s="220" t="s">
        <v>130</v>
      </c>
      <c r="J3" s="218" t="s">
        <v>129</v>
      </c>
      <c r="K3" s="219"/>
      <c r="L3" s="219"/>
      <c r="M3" s="219"/>
      <c r="N3" s="219"/>
      <c r="O3" s="219"/>
      <c r="P3" s="221" t="s">
        <v>130</v>
      </c>
    </row>
    <row r="4" spans="1:16" s="6" customFormat="1" ht="18" customHeight="1">
      <c r="A4" s="211"/>
      <c r="B4" s="211"/>
      <c r="C4" s="7"/>
      <c r="D4" s="50" t="s">
        <v>111</v>
      </c>
      <c r="E4" s="50" t="s">
        <v>112</v>
      </c>
      <c r="F4" s="50" t="s">
        <v>113</v>
      </c>
      <c r="G4" s="50" t="s">
        <v>114</v>
      </c>
      <c r="H4" s="51" t="s">
        <v>115</v>
      </c>
      <c r="I4" s="201"/>
      <c r="J4" s="96"/>
      <c r="K4" s="50" t="s">
        <v>111</v>
      </c>
      <c r="L4" s="50" t="s">
        <v>112</v>
      </c>
      <c r="M4" s="50" t="s">
        <v>113</v>
      </c>
      <c r="N4" s="50" t="s">
        <v>114</v>
      </c>
      <c r="O4" s="51" t="s">
        <v>115</v>
      </c>
      <c r="P4" s="222"/>
    </row>
    <row r="5" spans="1:16" s="6" customFormat="1" ht="18.75" customHeight="1">
      <c r="A5" s="9"/>
      <c r="B5" s="10" t="s">
        <v>31</v>
      </c>
      <c r="C5" s="11">
        <v>64474</v>
      </c>
      <c r="D5" s="11">
        <v>11776</v>
      </c>
      <c r="E5" s="11">
        <v>52</v>
      </c>
      <c r="F5" s="11">
        <v>343</v>
      </c>
      <c r="G5" s="11">
        <v>14192</v>
      </c>
      <c r="H5" s="11">
        <v>38111</v>
      </c>
      <c r="I5" s="11">
        <v>3896</v>
      </c>
      <c r="J5" s="78">
        <v>1154.8271538599317</v>
      </c>
      <c r="K5" s="78">
        <v>210.92602543435427</v>
      </c>
      <c r="L5" s="78">
        <v>0.9313988894859395</v>
      </c>
      <c r="M5" s="78">
        <v>6.143650367186101</v>
      </c>
      <c r="N5" s="78">
        <v>254.20025076123946</v>
      </c>
      <c r="O5" s="78">
        <v>682.6258284076662</v>
      </c>
      <c r="P5" s="78">
        <v>69.78327064302346</v>
      </c>
    </row>
    <row r="6" spans="1:16" s="6" customFormat="1" ht="16.5" customHeight="1">
      <c r="A6" s="13" t="s">
        <v>32</v>
      </c>
      <c r="B6" s="14" t="s">
        <v>32</v>
      </c>
      <c r="C6" s="15">
        <v>18766</v>
      </c>
      <c r="D6" s="15">
        <v>3653</v>
      </c>
      <c r="E6" s="15">
        <v>10</v>
      </c>
      <c r="F6" s="15">
        <v>100</v>
      </c>
      <c r="G6" s="15">
        <v>3299</v>
      </c>
      <c r="H6" s="97">
        <v>11704</v>
      </c>
      <c r="I6" s="15">
        <v>807</v>
      </c>
      <c r="J6" s="80">
        <v>1221.2001809089045</v>
      </c>
      <c r="K6" s="80">
        <v>237.71950660024663</v>
      </c>
      <c r="L6" s="80">
        <v>0.6507514552429418</v>
      </c>
      <c r="M6" s="80">
        <v>6.507514552429417</v>
      </c>
      <c r="N6" s="80">
        <v>214.68290508464648</v>
      </c>
      <c r="O6" s="80">
        <v>761.6395032163391</v>
      </c>
      <c r="P6" s="80">
        <v>52.5156424381054</v>
      </c>
    </row>
    <row r="7" spans="1:17" ht="16.5" customHeight="1">
      <c r="A7" s="17"/>
      <c r="B7" s="17" t="s">
        <v>33</v>
      </c>
      <c r="C7" s="18">
        <v>1072</v>
      </c>
      <c r="D7" s="19">
        <v>0</v>
      </c>
      <c r="E7" s="19">
        <v>0</v>
      </c>
      <c r="F7" s="19">
        <v>0</v>
      </c>
      <c r="G7" s="19">
        <v>223</v>
      </c>
      <c r="H7" s="57">
        <v>849</v>
      </c>
      <c r="I7" s="19">
        <v>100</v>
      </c>
      <c r="J7" s="81">
        <v>513.3067103360436</v>
      </c>
      <c r="K7" s="81">
        <v>0</v>
      </c>
      <c r="L7" s="81">
        <v>0</v>
      </c>
      <c r="M7" s="81">
        <v>0</v>
      </c>
      <c r="N7" s="81">
        <v>106.77928769117324</v>
      </c>
      <c r="O7" s="81">
        <v>406.5274226448702</v>
      </c>
      <c r="P7" s="81">
        <v>47.88308865075033</v>
      </c>
      <c r="Q7" s="98"/>
    </row>
    <row r="8" spans="1:17" ht="16.5" customHeight="1">
      <c r="A8" s="17"/>
      <c r="B8" s="17" t="s">
        <v>35</v>
      </c>
      <c r="C8" s="18">
        <v>945</v>
      </c>
      <c r="D8" s="19">
        <v>0</v>
      </c>
      <c r="E8" s="19">
        <v>0</v>
      </c>
      <c r="F8" s="19">
        <v>0</v>
      </c>
      <c r="G8" s="19">
        <v>350</v>
      </c>
      <c r="H8" s="57">
        <v>595</v>
      </c>
      <c r="I8" s="19">
        <v>67</v>
      </c>
      <c r="J8" s="81">
        <v>721.4786877486048</v>
      </c>
      <c r="K8" s="81">
        <v>0</v>
      </c>
      <c r="L8" s="81">
        <v>0</v>
      </c>
      <c r="M8" s="81">
        <v>0</v>
      </c>
      <c r="N8" s="81">
        <v>267.2143287957795</v>
      </c>
      <c r="O8" s="81">
        <v>454.26435895282526</v>
      </c>
      <c r="P8" s="81">
        <v>51.15245722662065</v>
      </c>
      <c r="Q8" s="99"/>
    </row>
    <row r="9" spans="1:17" ht="16.5" customHeight="1">
      <c r="A9" s="17"/>
      <c r="B9" s="17" t="s">
        <v>36</v>
      </c>
      <c r="C9" s="18">
        <v>1596</v>
      </c>
      <c r="D9" s="19">
        <v>300</v>
      </c>
      <c r="E9" s="19">
        <v>0</v>
      </c>
      <c r="F9" s="19">
        <v>0</v>
      </c>
      <c r="G9" s="19">
        <v>149</v>
      </c>
      <c r="H9" s="57">
        <v>1147</v>
      </c>
      <c r="I9" s="19">
        <v>30</v>
      </c>
      <c r="J9" s="81">
        <v>1471.198252260723</v>
      </c>
      <c r="K9" s="81">
        <v>276.5410248610381</v>
      </c>
      <c r="L9" s="81">
        <v>0</v>
      </c>
      <c r="M9" s="81">
        <v>0</v>
      </c>
      <c r="N9" s="81">
        <v>137.3487090143156</v>
      </c>
      <c r="O9" s="81">
        <v>1057.308518385369</v>
      </c>
      <c r="P9" s="81">
        <v>27.654102486103813</v>
      </c>
      <c r="Q9" s="100"/>
    </row>
    <row r="10" spans="1:17" ht="16.5" customHeight="1">
      <c r="A10" s="17"/>
      <c r="B10" s="17" t="s">
        <v>37</v>
      </c>
      <c r="C10" s="18">
        <v>1217</v>
      </c>
      <c r="D10" s="19">
        <v>0</v>
      </c>
      <c r="E10" s="19">
        <v>0</v>
      </c>
      <c r="F10" s="19">
        <v>0</v>
      </c>
      <c r="G10" s="19">
        <v>368</v>
      </c>
      <c r="H10" s="57">
        <v>849</v>
      </c>
      <c r="I10" s="19">
        <v>33</v>
      </c>
      <c r="J10" s="81">
        <v>1198.8021828641226</v>
      </c>
      <c r="K10" s="81">
        <v>0</v>
      </c>
      <c r="L10" s="81">
        <v>0</v>
      </c>
      <c r="M10" s="81">
        <v>0</v>
      </c>
      <c r="N10" s="81">
        <v>362.49729112078643</v>
      </c>
      <c r="O10" s="81">
        <v>836.3048917433362</v>
      </c>
      <c r="P10" s="81">
        <v>32.506550562461825</v>
      </c>
      <c r="Q10" s="100"/>
    </row>
    <row r="11" spans="1:17" ht="16.5" customHeight="1">
      <c r="A11" s="17"/>
      <c r="B11" s="17" t="s">
        <v>38</v>
      </c>
      <c r="C11" s="18">
        <v>1682</v>
      </c>
      <c r="D11" s="19">
        <v>0</v>
      </c>
      <c r="E11" s="19">
        <v>0</v>
      </c>
      <c r="F11" s="19">
        <v>0</v>
      </c>
      <c r="G11" s="19">
        <v>508</v>
      </c>
      <c r="H11" s="57">
        <v>1174</v>
      </c>
      <c r="I11" s="19">
        <v>152</v>
      </c>
      <c r="J11" s="81">
        <v>998.8242140643</v>
      </c>
      <c r="K11" s="81">
        <v>0</v>
      </c>
      <c r="L11" s="81">
        <v>0</v>
      </c>
      <c r="M11" s="81">
        <v>0</v>
      </c>
      <c r="N11" s="81">
        <v>301.66629057352225</v>
      </c>
      <c r="O11" s="81">
        <v>697.1579234907778</v>
      </c>
      <c r="P11" s="81">
        <v>90.26235465979406</v>
      </c>
      <c r="Q11" s="100"/>
    </row>
    <row r="12" spans="1:17" ht="16.5" customHeight="1">
      <c r="A12" s="17"/>
      <c r="B12" s="17" t="s">
        <v>39</v>
      </c>
      <c r="C12" s="18">
        <v>1006</v>
      </c>
      <c r="D12" s="19">
        <v>0</v>
      </c>
      <c r="E12" s="19">
        <v>0</v>
      </c>
      <c r="F12" s="19">
        <v>0</v>
      </c>
      <c r="G12" s="19">
        <v>191</v>
      </c>
      <c r="H12" s="57">
        <v>815</v>
      </c>
      <c r="I12" s="19">
        <v>83</v>
      </c>
      <c r="J12" s="81">
        <v>457.40579077549836</v>
      </c>
      <c r="K12" s="81">
        <v>0</v>
      </c>
      <c r="L12" s="81">
        <v>0</v>
      </c>
      <c r="M12" s="81">
        <v>0</v>
      </c>
      <c r="N12" s="81">
        <v>86.84344536592464</v>
      </c>
      <c r="O12" s="81">
        <v>370.5623454095737</v>
      </c>
      <c r="P12" s="81">
        <v>37.73825112760076</v>
      </c>
      <c r="Q12" s="100"/>
    </row>
    <row r="13" spans="1:17" ht="16.5" customHeight="1">
      <c r="A13" s="17"/>
      <c r="B13" s="17" t="s">
        <v>40</v>
      </c>
      <c r="C13" s="18">
        <v>3687</v>
      </c>
      <c r="D13" s="19">
        <v>1484</v>
      </c>
      <c r="E13" s="19">
        <v>0</v>
      </c>
      <c r="F13" s="19">
        <v>0</v>
      </c>
      <c r="G13" s="19">
        <v>856</v>
      </c>
      <c r="H13" s="57">
        <v>1347</v>
      </c>
      <c r="I13" s="19">
        <v>154</v>
      </c>
      <c r="J13" s="81">
        <v>1626.306735477041</v>
      </c>
      <c r="K13" s="81">
        <v>654.5807419169864</v>
      </c>
      <c r="L13" s="81">
        <v>0</v>
      </c>
      <c r="M13" s="81">
        <v>0</v>
      </c>
      <c r="N13" s="81">
        <v>377.5748753914693</v>
      </c>
      <c r="O13" s="81">
        <v>594.1511181685854</v>
      </c>
      <c r="P13" s="81">
        <v>67.92819019893255</v>
      </c>
      <c r="Q13" s="100"/>
    </row>
    <row r="14" spans="1:17" ht="16.5" customHeight="1">
      <c r="A14" s="17"/>
      <c r="B14" s="17" t="s">
        <v>41</v>
      </c>
      <c r="C14" s="18">
        <v>3886</v>
      </c>
      <c r="D14" s="19">
        <v>46</v>
      </c>
      <c r="E14" s="19">
        <v>10</v>
      </c>
      <c r="F14" s="19">
        <v>0</v>
      </c>
      <c r="G14" s="19">
        <v>291</v>
      </c>
      <c r="H14" s="57">
        <v>3539</v>
      </c>
      <c r="I14" s="19">
        <v>53</v>
      </c>
      <c r="J14" s="81">
        <v>3172.866520787746</v>
      </c>
      <c r="K14" s="81">
        <v>37.558378784414906</v>
      </c>
      <c r="L14" s="81">
        <v>8.164864953133677</v>
      </c>
      <c r="M14" s="81">
        <v>0</v>
      </c>
      <c r="N14" s="81">
        <v>237.59757013618994</v>
      </c>
      <c r="O14" s="81">
        <v>2889.5457069140075</v>
      </c>
      <c r="P14" s="81">
        <v>43.273784251608475</v>
      </c>
      <c r="Q14" s="100"/>
    </row>
    <row r="15" spans="1:17" ht="16.5" customHeight="1">
      <c r="A15" s="24"/>
      <c r="B15" s="24" t="s">
        <v>42</v>
      </c>
      <c r="C15" s="25">
        <v>3675</v>
      </c>
      <c r="D15" s="26">
        <v>1823</v>
      </c>
      <c r="E15" s="26">
        <v>0</v>
      </c>
      <c r="F15" s="26">
        <v>100</v>
      </c>
      <c r="G15" s="26">
        <v>363</v>
      </c>
      <c r="H15" s="59">
        <v>1389</v>
      </c>
      <c r="I15" s="26">
        <v>135</v>
      </c>
      <c r="J15" s="82">
        <v>1473.8851612851477</v>
      </c>
      <c r="K15" s="82">
        <v>731.1272514347821</v>
      </c>
      <c r="L15" s="82">
        <v>0</v>
      </c>
      <c r="M15" s="82">
        <v>40.10571867442579</v>
      </c>
      <c r="N15" s="82">
        <v>145.5837587881656</v>
      </c>
      <c r="O15" s="82">
        <v>557.0684323877741</v>
      </c>
      <c r="P15" s="82">
        <v>54.14272021047481</v>
      </c>
      <c r="Q15" s="100"/>
    </row>
    <row r="16" spans="1:17" ht="16.5" customHeight="1">
      <c r="A16" s="28" t="s">
        <v>43</v>
      </c>
      <c r="B16" s="13"/>
      <c r="C16" s="15">
        <v>9347</v>
      </c>
      <c r="D16" s="101">
        <v>762</v>
      </c>
      <c r="E16" s="101">
        <v>8</v>
      </c>
      <c r="F16" s="101">
        <v>60</v>
      </c>
      <c r="G16" s="101">
        <v>2276</v>
      </c>
      <c r="H16" s="102">
        <v>6241</v>
      </c>
      <c r="I16" s="16">
        <v>611</v>
      </c>
      <c r="J16" s="80">
        <v>901.4839233598817</v>
      </c>
      <c r="K16" s="80">
        <v>73.49210972507007</v>
      </c>
      <c r="L16" s="80">
        <v>0.7715707057750137</v>
      </c>
      <c r="M16" s="80">
        <v>5.786780293312604</v>
      </c>
      <c r="N16" s="80">
        <v>219.51186579299144</v>
      </c>
      <c r="O16" s="80">
        <v>601.9215968427327</v>
      </c>
      <c r="P16" s="80">
        <v>58.92871265356668</v>
      </c>
      <c r="Q16" s="100"/>
    </row>
    <row r="17" spans="1:17" ht="16.5" customHeight="1">
      <c r="A17" s="29" t="s">
        <v>44</v>
      </c>
      <c r="B17" s="30" t="s">
        <v>45</v>
      </c>
      <c r="C17" s="31">
        <v>4031</v>
      </c>
      <c r="D17" s="32">
        <v>0</v>
      </c>
      <c r="E17" s="32">
        <v>8</v>
      </c>
      <c r="F17" s="32">
        <v>0</v>
      </c>
      <c r="G17" s="32">
        <v>1218</v>
      </c>
      <c r="H17" s="61">
        <v>2805</v>
      </c>
      <c r="I17" s="32">
        <v>288</v>
      </c>
      <c r="J17" s="85">
        <v>871.4526300314985</v>
      </c>
      <c r="K17" s="85">
        <v>0</v>
      </c>
      <c r="L17" s="85">
        <v>1.7295016224887094</v>
      </c>
      <c r="M17" s="85">
        <v>0</v>
      </c>
      <c r="N17" s="85">
        <v>263.316622023906</v>
      </c>
      <c r="O17" s="85">
        <v>606.4065063851037</v>
      </c>
      <c r="P17" s="85">
        <v>62.26205840959354</v>
      </c>
      <c r="Q17" s="100"/>
    </row>
    <row r="18" spans="1:17" ht="16.5" customHeight="1">
      <c r="A18" s="29" t="s">
        <v>46</v>
      </c>
      <c r="B18" s="30" t="s">
        <v>47</v>
      </c>
      <c r="C18" s="31">
        <v>4904</v>
      </c>
      <c r="D18" s="32">
        <v>762</v>
      </c>
      <c r="E18" s="32">
        <v>0</v>
      </c>
      <c r="F18" s="32">
        <v>60</v>
      </c>
      <c r="G18" s="32">
        <v>1058</v>
      </c>
      <c r="H18" s="61">
        <v>3024</v>
      </c>
      <c r="I18" s="32">
        <v>258</v>
      </c>
      <c r="J18" s="85">
        <v>1019.5850139298931</v>
      </c>
      <c r="K18" s="85">
        <v>158.42654580232025</v>
      </c>
      <c r="L18" s="85">
        <v>0</v>
      </c>
      <c r="M18" s="85">
        <v>12.47453116553703</v>
      </c>
      <c r="N18" s="85">
        <v>219.9675662189696</v>
      </c>
      <c r="O18" s="85">
        <v>628.7163707430662</v>
      </c>
      <c r="P18" s="85">
        <v>53.64048401180923</v>
      </c>
      <c r="Q18" s="103"/>
    </row>
    <row r="19" spans="1:17" ht="16.5" customHeight="1">
      <c r="A19" s="34" t="s">
        <v>48</v>
      </c>
      <c r="B19" s="35" t="s">
        <v>49</v>
      </c>
      <c r="C19" s="36">
        <v>412</v>
      </c>
      <c r="D19" s="37">
        <v>0</v>
      </c>
      <c r="E19" s="37">
        <v>0</v>
      </c>
      <c r="F19" s="37">
        <v>0</v>
      </c>
      <c r="G19" s="37">
        <v>0</v>
      </c>
      <c r="H19" s="63">
        <v>412</v>
      </c>
      <c r="I19" s="37">
        <v>65</v>
      </c>
      <c r="J19" s="86">
        <v>441.5626172230856</v>
      </c>
      <c r="K19" s="86">
        <v>0</v>
      </c>
      <c r="L19" s="86">
        <v>0</v>
      </c>
      <c r="M19" s="86">
        <v>0</v>
      </c>
      <c r="N19" s="86">
        <v>0</v>
      </c>
      <c r="O19" s="86">
        <v>441.5626172230856</v>
      </c>
      <c r="P19" s="86">
        <v>69.66400514441884</v>
      </c>
      <c r="Q19" s="103"/>
    </row>
    <row r="20" spans="1:17" ht="16.5" customHeight="1">
      <c r="A20" s="39" t="s">
        <v>50</v>
      </c>
      <c r="B20" s="17"/>
      <c r="C20" s="18">
        <v>8153</v>
      </c>
      <c r="D20" s="19">
        <v>1582</v>
      </c>
      <c r="E20" s="19">
        <v>0</v>
      </c>
      <c r="F20" s="19">
        <v>100</v>
      </c>
      <c r="G20" s="19">
        <v>2183</v>
      </c>
      <c r="H20" s="57">
        <v>4288</v>
      </c>
      <c r="I20" s="40">
        <v>408</v>
      </c>
      <c r="J20" s="81">
        <v>1125.236178144223</v>
      </c>
      <c r="K20" s="81">
        <v>218.33970732542141</v>
      </c>
      <c r="L20" s="81">
        <v>0</v>
      </c>
      <c r="M20" s="81">
        <v>13.801498566714374</v>
      </c>
      <c r="N20" s="81">
        <v>301.2867137113748</v>
      </c>
      <c r="O20" s="81">
        <v>591.8082585407124</v>
      </c>
      <c r="P20" s="81">
        <v>56.31011415219465</v>
      </c>
      <c r="Q20" s="103"/>
    </row>
    <row r="21" spans="1:17" ht="16.5" customHeight="1">
      <c r="A21" s="41" t="s">
        <v>51</v>
      </c>
      <c r="B21" s="41"/>
      <c r="C21" s="42">
        <v>3971</v>
      </c>
      <c r="D21" s="104">
        <v>256</v>
      </c>
      <c r="E21" s="104">
        <v>0</v>
      </c>
      <c r="F21" s="104">
        <v>0</v>
      </c>
      <c r="G21" s="104">
        <v>1299</v>
      </c>
      <c r="H21" s="105">
        <v>2416</v>
      </c>
      <c r="I21" s="43">
        <v>144</v>
      </c>
      <c r="J21" s="88">
        <v>1029.4232015554117</v>
      </c>
      <c r="K21" s="88">
        <v>66.36422553467271</v>
      </c>
      <c r="L21" s="88">
        <v>0</v>
      </c>
      <c r="M21" s="88">
        <v>0</v>
      </c>
      <c r="N21" s="88">
        <v>336.7465975372651</v>
      </c>
      <c r="O21" s="88">
        <v>626.3123784834738</v>
      </c>
      <c r="P21" s="88">
        <v>37.3298768632534</v>
      </c>
      <c r="Q21" s="103"/>
    </row>
    <row r="22" spans="1:17" ht="16.5" customHeight="1">
      <c r="A22" s="17"/>
      <c r="B22" s="17" t="s">
        <v>52</v>
      </c>
      <c r="C22" s="18">
        <v>1521</v>
      </c>
      <c r="D22" s="19">
        <v>232</v>
      </c>
      <c r="E22" s="19">
        <v>0</v>
      </c>
      <c r="F22" s="19">
        <v>0</v>
      </c>
      <c r="G22" s="19">
        <v>186</v>
      </c>
      <c r="H22" s="57">
        <v>1103</v>
      </c>
      <c r="I22" s="19">
        <v>123</v>
      </c>
      <c r="J22" s="81">
        <v>776.5552804227402</v>
      </c>
      <c r="K22" s="81">
        <v>118.4489316621142</v>
      </c>
      <c r="L22" s="81">
        <v>0</v>
      </c>
      <c r="M22" s="81">
        <v>0</v>
      </c>
      <c r="N22" s="81">
        <v>94.96336762566054</v>
      </c>
      <c r="O22" s="81">
        <v>563.1429811349655</v>
      </c>
      <c r="P22" s="81">
        <v>62.79835601051745</v>
      </c>
      <c r="Q22" s="103"/>
    </row>
    <row r="23" spans="1:17" ht="16.5" customHeight="1">
      <c r="A23" s="17"/>
      <c r="B23" s="17" t="s">
        <v>53</v>
      </c>
      <c r="C23" s="18">
        <v>1883</v>
      </c>
      <c r="D23" s="19">
        <v>24</v>
      </c>
      <c r="E23" s="19">
        <v>0</v>
      </c>
      <c r="F23" s="19">
        <v>0</v>
      </c>
      <c r="G23" s="19">
        <v>546</v>
      </c>
      <c r="H23" s="57">
        <v>1313</v>
      </c>
      <c r="I23" s="19">
        <v>21</v>
      </c>
      <c r="J23" s="81">
        <v>1191.5760697606722</v>
      </c>
      <c r="K23" s="81">
        <v>15.187374229557163</v>
      </c>
      <c r="L23" s="81">
        <v>0</v>
      </c>
      <c r="M23" s="81">
        <v>0</v>
      </c>
      <c r="N23" s="81">
        <v>345.51276372242546</v>
      </c>
      <c r="O23" s="81">
        <v>830.8759318086898</v>
      </c>
      <c r="P23" s="81">
        <v>13.288952450862517</v>
      </c>
      <c r="Q23" s="103"/>
    </row>
    <row r="24" spans="1:17" ht="16.5" customHeight="1">
      <c r="A24" s="44"/>
      <c r="B24" s="44" t="s">
        <v>54</v>
      </c>
      <c r="C24" s="45">
        <v>567</v>
      </c>
      <c r="D24" s="46">
        <v>0</v>
      </c>
      <c r="E24" s="46">
        <v>0</v>
      </c>
      <c r="F24" s="46">
        <v>0</v>
      </c>
      <c r="G24" s="46">
        <v>567</v>
      </c>
      <c r="H24" s="69">
        <v>0</v>
      </c>
      <c r="I24" s="46">
        <v>0</v>
      </c>
      <c r="J24" s="89">
        <v>1779.716877491447</v>
      </c>
      <c r="K24" s="89">
        <v>0</v>
      </c>
      <c r="L24" s="89">
        <v>0</v>
      </c>
      <c r="M24" s="89">
        <v>0</v>
      </c>
      <c r="N24" s="89">
        <v>1779.716877491447</v>
      </c>
      <c r="O24" s="89">
        <v>0</v>
      </c>
      <c r="P24" s="89">
        <v>0</v>
      </c>
      <c r="Q24" s="103"/>
    </row>
    <row r="25" spans="1:17" ht="16.5" customHeight="1">
      <c r="A25" s="17" t="s">
        <v>55</v>
      </c>
      <c r="B25" s="17"/>
      <c r="C25" s="18">
        <v>4182</v>
      </c>
      <c r="D25" s="19">
        <v>1326</v>
      </c>
      <c r="E25" s="19">
        <v>0</v>
      </c>
      <c r="F25" s="19">
        <v>100</v>
      </c>
      <c r="G25" s="19">
        <v>884</v>
      </c>
      <c r="H25" s="57">
        <v>1872</v>
      </c>
      <c r="I25" s="40">
        <v>264</v>
      </c>
      <c r="J25" s="81">
        <v>1234.3237635363878</v>
      </c>
      <c r="K25" s="81">
        <v>391.3709494139766</v>
      </c>
      <c r="L25" s="81">
        <v>0</v>
      </c>
      <c r="M25" s="81">
        <v>29.515154556106832</v>
      </c>
      <c r="N25" s="81">
        <v>260.91396627598436</v>
      </c>
      <c r="O25" s="81">
        <v>552.5236932903199</v>
      </c>
      <c r="P25" s="81">
        <v>77.92000802812204</v>
      </c>
      <c r="Q25" s="103"/>
    </row>
    <row r="26" spans="1:16" ht="16.5" customHeight="1">
      <c r="A26" s="17"/>
      <c r="B26" s="17" t="s">
        <v>56</v>
      </c>
      <c r="C26" s="18">
        <v>1267</v>
      </c>
      <c r="D26" s="19">
        <v>0</v>
      </c>
      <c r="E26" s="19">
        <v>0</v>
      </c>
      <c r="F26" s="19">
        <v>0</v>
      </c>
      <c r="G26" s="19">
        <v>242</v>
      </c>
      <c r="H26" s="57">
        <v>1025</v>
      </c>
      <c r="I26" s="19">
        <v>190</v>
      </c>
      <c r="J26" s="81">
        <v>563.8277988910348</v>
      </c>
      <c r="K26" s="81">
        <v>0</v>
      </c>
      <c r="L26" s="81">
        <v>0</v>
      </c>
      <c r="M26" s="81">
        <v>0</v>
      </c>
      <c r="N26" s="81">
        <v>107.69244461849283</v>
      </c>
      <c r="O26" s="81">
        <v>456.135354272542</v>
      </c>
      <c r="P26" s="81">
        <v>84.55191932856876</v>
      </c>
    </row>
    <row r="27" spans="1:16" ht="16.5" customHeight="1">
      <c r="A27" s="24"/>
      <c r="B27" s="24" t="s">
        <v>57</v>
      </c>
      <c r="C27" s="25">
        <v>2915</v>
      </c>
      <c r="D27" s="26">
        <v>1326</v>
      </c>
      <c r="E27" s="26">
        <v>0</v>
      </c>
      <c r="F27" s="26">
        <v>100</v>
      </c>
      <c r="G27" s="26">
        <v>642</v>
      </c>
      <c r="H27" s="59">
        <v>847</v>
      </c>
      <c r="I27" s="26">
        <v>74</v>
      </c>
      <c r="J27" s="82">
        <v>2554.8884701345373</v>
      </c>
      <c r="K27" s="82">
        <v>1162.1894035672028</v>
      </c>
      <c r="L27" s="82">
        <v>0</v>
      </c>
      <c r="M27" s="82">
        <v>87.64625969586749</v>
      </c>
      <c r="N27" s="82">
        <v>562.6889872474692</v>
      </c>
      <c r="O27" s="82">
        <v>742.3638196239975</v>
      </c>
      <c r="P27" s="82">
        <v>64.85823217494193</v>
      </c>
    </row>
    <row r="28" spans="1:16" ht="16.5" customHeight="1">
      <c r="A28" s="28" t="s">
        <v>58</v>
      </c>
      <c r="B28" s="13"/>
      <c r="C28" s="15">
        <v>7579</v>
      </c>
      <c r="D28" s="101">
        <v>1462</v>
      </c>
      <c r="E28" s="101">
        <v>6</v>
      </c>
      <c r="F28" s="101">
        <v>0</v>
      </c>
      <c r="G28" s="101">
        <v>1560</v>
      </c>
      <c r="H28" s="102">
        <v>4551</v>
      </c>
      <c r="I28" s="16">
        <v>603</v>
      </c>
      <c r="J28" s="80">
        <v>1051.9288369239653</v>
      </c>
      <c r="K28" s="80">
        <v>202.91858551033607</v>
      </c>
      <c r="L28" s="80">
        <v>0.8327712127647172</v>
      </c>
      <c r="M28" s="80">
        <v>0</v>
      </c>
      <c r="N28" s="80">
        <v>216.52051531882645</v>
      </c>
      <c r="O28" s="80">
        <v>631.656964882038</v>
      </c>
      <c r="P28" s="80">
        <v>83.69350688285408</v>
      </c>
    </row>
    <row r="29" spans="1:17" ht="16.5" customHeight="1">
      <c r="A29" s="29" t="s">
        <v>59</v>
      </c>
      <c r="B29" s="30" t="s">
        <v>60</v>
      </c>
      <c r="C29" s="31">
        <v>3636</v>
      </c>
      <c r="D29" s="32">
        <v>679</v>
      </c>
      <c r="E29" s="32">
        <v>0</v>
      </c>
      <c r="F29" s="32">
        <v>0</v>
      </c>
      <c r="G29" s="32">
        <v>689</v>
      </c>
      <c r="H29" s="61">
        <v>2268</v>
      </c>
      <c r="I29" s="32">
        <v>270</v>
      </c>
      <c r="J29" s="85">
        <v>1239.6905546899238</v>
      </c>
      <c r="K29" s="85">
        <v>231.5043692614022</v>
      </c>
      <c r="L29" s="85">
        <v>0</v>
      </c>
      <c r="M29" s="85">
        <v>0</v>
      </c>
      <c r="N29" s="85">
        <v>234.91385923579693</v>
      </c>
      <c r="O29" s="85">
        <v>773.2723261927249</v>
      </c>
      <c r="P29" s="85">
        <v>92.05622930865772</v>
      </c>
      <c r="Q29" s="103"/>
    </row>
    <row r="30" spans="1:17" ht="16.5" customHeight="1">
      <c r="A30" s="17" t="s">
        <v>61</v>
      </c>
      <c r="B30" s="17"/>
      <c r="C30" s="18">
        <v>3943</v>
      </c>
      <c r="D30" s="19">
        <v>783</v>
      </c>
      <c r="E30" s="19">
        <v>6</v>
      </c>
      <c r="F30" s="19">
        <v>0</v>
      </c>
      <c r="G30" s="19">
        <v>871</v>
      </c>
      <c r="H30" s="57">
        <v>2283</v>
      </c>
      <c r="I30" s="40">
        <v>333</v>
      </c>
      <c r="J30" s="81">
        <v>923.0149793884177</v>
      </c>
      <c r="K30" s="81">
        <v>183.2920945628027</v>
      </c>
      <c r="L30" s="81">
        <v>1.4045371230866108</v>
      </c>
      <c r="M30" s="81">
        <v>0</v>
      </c>
      <c r="N30" s="81">
        <v>203.891972368073</v>
      </c>
      <c r="O30" s="81">
        <v>534.4263753344554</v>
      </c>
      <c r="P30" s="81">
        <v>77.9518103313069</v>
      </c>
      <c r="Q30" s="103"/>
    </row>
    <row r="31" spans="1:17" ht="16.5" customHeight="1">
      <c r="A31" s="17"/>
      <c r="B31" s="17" t="s">
        <v>62</v>
      </c>
      <c r="C31" s="18">
        <v>2996</v>
      </c>
      <c r="D31" s="19">
        <v>425</v>
      </c>
      <c r="E31" s="19">
        <v>6</v>
      </c>
      <c r="F31" s="19">
        <v>0</v>
      </c>
      <c r="G31" s="19">
        <v>770</v>
      </c>
      <c r="H31" s="57">
        <v>1795</v>
      </c>
      <c r="I31" s="19">
        <v>186</v>
      </c>
      <c r="J31" s="81">
        <v>1116.801980124205</v>
      </c>
      <c r="K31" s="81">
        <v>158.42484698023603</v>
      </c>
      <c r="L31" s="81">
        <v>2.2365860750150968</v>
      </c>
      <c r="M31" s="81">
        <v>0</v>
      </c>
      <c r="N31" s="81">
        <v>287.0285462936041</v>
      </c>
      <c r="O31" s="81">
        <v>669.1120007753499</v>
      </c>
      <c r="P31" s="81">
        <v>69.334168325468</v>
      </c>
      <c r="Q31" s="103"/>
    </row>
    <row r="32" spans="1:17" ht="16.5" customHeight="1">
      <c r="A32" s="17"/>
      <c r="B32" s="17" t="s">
        <v>63</v>
      </c>
      <c r="C32" s="18">
        <v>489</v>
      </c>
      <c r="D32" s="19">
        <v>0</v>
      </c>
      <c r="E32" s="19">
        <v>0</v>
      </c>
      <c r="F32" s="19">
        <v>0</v>
      </c>
      <c r="G32" s="19">
        <v>51</v>
      </c>
      <c r="H32" s="57">
        <v>438</v>
      </c>
      <c r="I32" s="19">
        <v>109</v>
      </c>
      <c r="J32" s="81">
        <v>518.6567955707346</v>
      </c>
      <c r="K32" s="81">
        <v>0</v>
      </c>
      <c r="L32" s="81">
        <v>0</v>
      </c>
      <c r="M32" s="81">
        <v>0</v>
      </c>
      <c r="N32" s="81">
        <v>54.09304002884963</v>
      </c>
      <c r="O32" s="81">
        <v>464.563755541885</v>
      </c>
      <c r="P32" s="81">
        <v>115.61061496361978</v>
      </c>
      <c r="Q32" s="103"/>
    </row>
    <row r="33" spans="1:17" ht="16.5" customHeight="1">
      <c r="A33" s="17"/>
      <c r="B33" s="17" t="s">
        <v>64</v>
      </c>
      <c r="C33" s="18">
        <v>458</v>
      </c>
      <c r="D33" s="19">
        <v>358</v>
      </c>
      <c r="E33" s="19">
        <v>0</v>
      </c>
      <c r="F33" s="19">
        <v>0</v>
      </c>
      <c r="G33" s="19">
        <v>50</v>
      </c>
      <c r="H33" s="57">
        <v>50</v>
      </c>
      <c r="I33" s="19">
        <v>0</v>
      </c>
      <c r="J33" s="81">
        <v>1469.31442687113</v>
      </c>
      <c r="K33" s="81">
        <v>1148.5034166372589</v>
      </c>
      <c r="L33" s="81">
        <v>0</v>
      </c>
      <c r="M33" s="81">
        <v>0</v>
      </c>
      <c r="N33" s="81">
        <v>160.40550511693561</v>
      </c>
      <c r="O33" s="81">
        <v>160.40550511693561</v>
      </c>
      <c r="P33" s="81">
        <v>0</v>
      </c>
      <c r="Q33" s="103"/>
    </row>
    <row r="34" spans="1:17" ht="16.5" customHeight="1">
      <c r="A34" s="24"/>
      <c r="B34" s="24" t="s">
        <v>65</v>
      </c>
      <c r="C34" s="25">
        <v>0</v>
      </c>
      <c r="D34" s="26">
        <v>0</v>
      </c>
      <c r="E34" s="26">
        <v>0</v>
      </c>
      <c r="F34" s="26">
        <v>0</v>
      </c>
      <c r="G34" s="26">
        <v>0</v>
      </c>
      <c r="H34" s="59">
        <v>0</v>
      </c>
      <c r="I34" s="26">
        <v>38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113.5412931755707</v>
      </c>
      <c r="Q34" s="103"/>
    </row>
    <row r="35" spans="1:17" ht="16.5" customHeight="1">
      <c r="A35" s="28" t="s">
        <v>66</v>
      </c>
      <c r="B35" s="13"/>
      <c r="C35" s="15">
        <v>4432</v>
      </c>
      <c r="D35" s="101">
        <v>847</v>
      </c>
      <c r="E35" s="101">
        <v>6</v>
      </c>
      <c r="F35" s="101">
        <v>50</v>
      </c>
      <c r="G35" s="101">
        <v>1076</v>
      </c>
      <c r="H35" s="102">
        <v>2453</v>
      </c>
      <c r="I35" s="16">
        <v>220</v>
      </c>
      <c r="J35" s="80">
        <v>1553.4579511319703</v>
      </c>
      <c r="K35" s="80">
        <v>296.8815172853743</v>
      </c>
      <c r="L35" s="80">
        <v>2.103056793048696</v>
      </c>
      <c r="M35" s="80">
        <v>17.5254732754058</v>
      </c>
      <c r="N35" s="80">
        <v>377.14818488673285</v>
      </c>
      <c r="O35" s="80">
        <v>859.7997188914087</v>
      </c>
      <c r="P35" s="80">
        <v>77.11208241178552</v>
      </c>
      <c r="Q35" s="103"/>
    </row>
    <row r="36" spans="1:17" ht="16.5" customHeight="1">
      <c r="A36" s="41" t="s">
        <v>67</v>
      </c>
      <c r="B36" s="41"/>
      <c r="C36" s="42">
        <v>4432</v>
      </c>
      <c r="D36" s="104">
        <v>847</v>
      </c>
      <c r="E36" s="104">
        <v>6</v>
      </c>
      <c r="F36" s="104">
        <v>50</v>
      </c>
      <c r="G36" s="104">
        <v>1076</v>
      </c>
      <c r="H36" s="105">
        <v>2453</v>
      </c>
      <c r="I36" s="43">
        <v>220</v>
      </c>
      <c r="J36" s="88">
        <v>1553.4579511319703</v>
      </c>
      <c r="K36" s="88">
        <v>296.8815172853743</v>
      </c>
      <c r="L36" s="88">
        <v>2.103056793048696</v>
      </c>
      <c r="M36" s="88">
        <v>17.5254732754058</v>
      </c>
      <c r="N36" s="88">
        <v>377.14818488673285</v>
      </c>
      <c r="O36" s="88">
        <v>859.7997188914087</v>
      </c>
      <c r="P36" s="88">
        <v>77.11208241178552</v>
      </c>
      <c r="Q36" s="103"/>
    </row>
    <row r="37" spans="1:16" ht="16.5" customHeight="1">
      <c r="A37" s="17"/>
      <c r="B37" s="17" t="s">
        <v>68</v>
      </c>
      <c r="C37" s="18">
        <v>430</v>
      </c>
      <c r="D37" s="19">
        <v>0</v>
      </c>
      <c r="E37" s="19">
        <v>0</v>
      </c>
      <c r="F37" s="19">
        <v>0</v>
      </c>
      <c r="G37" s="19">
        <v>0</v>
      </c>
      <c r="H37" s="57">
        <v>430</v>
      </c>
      <c r="I37" s="19">
        <v>49</v>
      </c>
      <c r="J37" s="81">
        <v>1010.1484683330201</v>
      </c>
      <c r="K37" s="81">
        <v>0</v>
      </c>
      <c r="L37" s="81">
        <v>0</v>
      </c>
      <c r="M37" s="81">
        <v>0</v>
      </c>
      <c r="N37" s="81">
        <v>0</v>
      </c>
      <c r="O37" s="81">
        <v>1010.1484683330201</v>
      </c>
      <c r="P37" s="81">
        <v>115.1099417402744</v>
      </c>
    </row>
    <row r="38" spans="1:16" ht="16.5" customHeight="1">
      <c r="A38" s="17"/>
      <c r="B38" s="17" t="s">
        <v>69</v>
      </c>
      <c r="C38" s="18">
        <v>1779</v>
      </c>
      <c r="D38" s="19">
        <v>445</v>
      </c>
      <c r="E38" s="19">
        <v>0</v>
      </c>
      <c r="F38" s="19">
        <v>0</v>
      </c>
      <c r="G38" s="19">
        <v>616</v>
      </c>
      <c r="H38" s="57">
        <v>718</v>
      </c>
      <c r="I38" s="19">
        <v>28</v>
      </c>
      <c r="J38" s="81">
        <v>2158.4304970820544</v>
      </c>
      <c r="K38" s="81">
        <v>539.9109450261462</v>
      </c>
      <c r="L38" s="81">
        <v>0</v>
      </c>
      <c r="M38" s="81">
        <v>0</v>
      </c>
      <c r="N38" s="81">
        <v>747.3823418788901</v>
      </c>
      <c r="O38" s="81">
        <v>871.1372101770179</v>
      </c>
      <c r="P38" s="81">
        <v>33.971924630858645</v>
      </c>
    </row>
    <row r="39" spans="1:16" ht="16.5" customHeight="1">
      <c r="A39" s="17"/>
      <c r="B39" s="17" t="s">
        <v>70</v>
      </c>
      <c r="C39" s="18">
        <v>870</v>
      </c>
      <c r="D39" s="19">
        <v>0</v>
      </c>
      <c r="E39" s="19">
        <v>0</v>
      </c>
      <c r="F39" s="19">
        <v>50</v>
      </c>
      <c r="G39" s="19">
        <v>340</v>
      </c>
      <c r="H39" s="57">
        <v>480</v>
      </c>
      <c r="I39" s="19">
        <v>89</v>
      </c>
      <c r="J39" s="81">
        <v>1749.3766588916594</v>
      </c>
      <c r="K39" s="81">
        <v>0</v>
      </c>
      <c r="L39" s="81">
        <v>0</v>
      </c>
      <c r="M39" s="81">
        <v>100.5388884420494</v>
      </c>
      <c r="N39" s="81">
        <v>683.6644414059358</v>
      </c>
      <c r="O39" s="81">
        <v>965.1733290436741</v>
      </c>
      <c r="P39" s="81">
        <v>178.9592214268479</v>
      </c>
    </row>
    <row r="40" spans="1:16" ht="16.5" customHeight="1">
      <c r="A40" s="17"/>
      <c r="B40" s="17" t="s">
        <v>71</v>
      </c>
      <c r="C40" s="18">
        <v>514</v>
      </c>
      <c r="D40" s="19">
        <v>0</v>
      </c>
      <c r="E40" s="19">
        <v>6</v>
      </c>
      <c r="F40" s="19">
        <v>0</v>
      </c>
      <c r="G40" s="19">
        <v>120</v>
      </c>
      <c r="H40" s="57">
        <v>388</v>
      </c>
      <c r="I40" s="19">
        <v>19</v>
      </c>
      <c r="J40" s="81">
        <v>1084.5712356515867</v>
      </c>
      <c r="K40" s="81">
        <v>0</v>
      </c>
      <c r="L40" s="81">
        <v>12.660364618501013</v>
      </c>
      <c r="M40" s="81">
        <v>0</v>
      </c>
      <c r="N40" s="81">
        <v>253.20729237002024</v>
      </c>
      <c r="O40" s="81">
        <v>818.7035786630655</v>
      </c>
      <c r="P40" s="81">
        <v>40.09115462525321</v>
      </c>
    </row>
    <row r="41" spans="1:16" ht="16.5" customHeight="1">
      <c r="A41" s="17"/>
      <c r="B41" s="17" t="s">
        <v>72</v>
      </c>
      <c r="C41" s="18">
        <v>669</v>
      </c>
      <c r="D41" s="19">
        <v>402</v>
      </c>
      <c r="E41" s="19">
        <v>0</v>
      </c>
      <c r="F41" s="19">
        <v>0</v>
      </c>
      <c r="G41" s="19">
        <v>0</v>
      </c>
      <c r="H41" s="57">
        <v>267</v>
      </c>
      <c r="I41" s="19">
        <v>35</v>
      </c>
      <c r="J41" s="81">
        <v>1674.0066059453509</v>
      </c>
      <c r="K41" s="81">
        <v>1005.905314783305</v>
      </c>
      <c r="L41" s="81">
        <v>0</v>
      </c>
      <c r="M41" s="81">
        <v>0</v>
      </c>
      <c r="N41" s="81">
        <v>0</v>
      </c>
      <c r="O41" s="81">
        <v>668.1012911620458</v>
      </c>
      <c r="P41" s="81">
        <v>87.57882093884496</v>
      </c>
    </row>
    <row r="42" spans="1:16" ht="16.5" customHeight="1">
      <c r="A42" s="17"/>
      <c r="B42" s="17" t="s">
        <v>73</v>
      </c>
      <c r="C42" s="25">
        <v>170</v>
      </c>
      <c r="D42" s="26">
        <v>0</v>
      </c>
      <c r="E42" s="26">
        <v>0</v>
      </c>
      <c r="F42" s="26">
        <v>0</v>
      </c>
      <c r="G42" s="26">
        <v>0</v>
      </c>
      <c r="H42" s="59">
        <v>170</v>
      </c>
      <c r="I42" s="26">
        <v>0</v>
      </c>
      <c r="J42" s="82">
        <v>732.0644216691069</v>
      </c>
      <c r="K42" s="82">
        <v>0</v>
      </c>
      <c r="L42" s="82">
        <v>0</v>
      </c>
      <c r="M42" s="82">
        <v>0</v>
      </c>
      <c r="N42" s="82">
        <v>0</v>
      </c>
      <c r="O42" s="82">
        <v>732.0644216691069</v>
      </c>
      <c r="P42" s="81">
        <v>0</v>
      </c>
    </row>
    <row r="43" spans="1:17" ht="16.5" customHeight="1">
      <c r="A43" s="28" t="s">
        <v>74</v>
      </c>
      <c r="B43" s="13"/>
      <c r="C43" s="15">
        <v>6645</v>
      </c>
      <c r="D43" s="101">
        <v>1311</v>
      </c>
      <c r="E43" s="101">
        <v>6</v>
      </c>
      <c r="F43" s="101">
        <v>0</v>
      </c>
      <c r="G43" s="101">
        <v>1347</v>
      </c>
      <c r="H43" s="102">
        <v>3981</v>
      </c>
      <c r="I43" s="16">
        <v>585</v>
      </c>
      <c r="J43" s="80">
        <v>1140.2557467516867</v>
      </c>
      <c r="K43" s="80">
        <v>224.9624204652312</v>
      </c>
      <c r="L43" s="80">
        <v>1.029576295035383</v>
      </c>
      <c r="M43" s="80">
        <v>0</v>
      </c>
      <c r="N43" s="80">
        <v>231.13987823544352</v>
      </c>
      <c r="O43" s="80">
        <v>683.1238717559767</v>
      </c>
      <c r="P43" s="80">
        <v>100.38368876594986</v>
      </c>
      <c r="Q43" s="103"/>
    </row>
    <row r="44" spans="1:17" ht="16.5" customHeight="1">
      <c r="A44" s="29" t="s">
        <v>75</v>
      </c>
      <c r="B44" s="30" t="s">
        <v>76</v>
      </c>
      <c r="C44" s="31">
        <v>6088</v>
      </c>
      <c r="D44" s="32">
        <v>982</v>
      </c>
      <c r="E44" s="32">
        <v>6</v>
      </c>
      <c r="F44" s="32">
        <v>0</v>
      </c>
      <c r="G44" s="32">
        <v>1274</v>
      </c>
      <c r="H44" s="61">
        <v>3826</v>
      </c>
      <c r="I44" s="32">
        <v>531</v>
      </c>
      <c r="J44" s="85">
        <v>1134.8765765799353</v>
      </c>
      <c r="K44" s="85">
        <v>183.05663570983845</v>
      </c>
      <c r="L44" s="85">
        <v>1.1184723159460597</v>
      </c>
      <c r="M44" s="85">
        <v>0</v>
      </c>
      <c r="N44" s="85">
        <v>237.48895508588004</v>
      </c>
      <c r="O44" s="85">
        <v>713.2125134682708</v>
      </c>
      <c r="P44" s="85">
        <v>98.98479996122629</v>
      </c>
      <c r="Q44" s="103"/>
    </row>
    <row r="45" spans="1:17" ht="16.5" customHeight="1">
      <c r="A45" s="17" t="s">
        <v>77</v>
      </c>
      <c r="B45" s="17"/>
      <c r="C45" s="18">
        <v>557</v>
      </c>
      <c r="D45" s="19">
        <v>329</v>
      </c>
      <c r="E45" s="19">
        <v>0</v>
      </c>
      <c r="F45" s="19">
        <v>0</v>
      </c>
      <c r="G45" s="19">
        <v>73</v>
      </c>
      <c r="H45" s="57">
        <v>155</v>
      </c>
      <c r="I45" s="40">
        <v>54</v>
      </c>
      <c r="J45" s="81">
        <v>1202.556241633922</v>
      </c>
      <c r="K45" s="81">
        <v>710.3070080746146</v>
      </c>
      <c r="L45" s="81">
        <v>0</v>
      </c>
      <c r="M45" s="81">
        <v>0</v>
      </c>
      <c r="N45" s="81">
        <v>157.60611425363788</v>
      </c>
      <c r="O45" s="81">
        <v>334.64311930566953</v>
      </c>
      <c r="P45" s="81">
        <v>116.58534479036227</v>
      </c>
      <c r="Q45" s="103"/>
    </row>
    <row r="46" spans="1:17" ht="16.5" customHeight="1">
      <c r="A46" s="17"/>
      <c r="B46" s="17" t="s">
        <v>78</v>
      </c>
      <c r="C46" s="18">
        <v>0</v>
      </c>
      <c r="D46" s="19">
        <v>0</v>
      </c>
      <c r="E46" s="19">
        <v>0</v>
      </c>
      <c r="F46" s="19">
        <v>0</v>
      </c>
      <c r="G46" s="19">
        <v>0</v>
      </c>
      <c r="H46" s="57">
        <v>0</v>
      </c>
      <c r="I46" s="19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103"/>
    </row>
    <row r="47" spans="1:17" ht="16.5" customHeight="1">
      <c r="A47" s="17"/>
      <c r="B47" s="17" t="s">
        <v>79</v>
      </c>
      <c r="C47" s="18">
        <v>402</v>
      </c>
      <c r="D47" s="19">
        <v>329</v>
      </c>
      <c r="E47" s="19">
        <v>0</v>
      </c>
      <c r="F47" s="19">
        <v>0</v>
      </c>
      <c r="G47" s="19">
        <v>73</v>
      </c>
      <c r="H47" s="57">
        <v>0</v>
      </c>
      <c r="I47" s="19">
        <v>54</v>
      </c>
      <c r="J47" s="81">
        <v>1960.688679705409</v>
      </c>
      <c r="K47" s="81">
        <v>1604.6432229429838</v>
      </c>
      <c r="L47" s="81">
        <v>0</v>
      </c>
      <c r="M47" s="81">
        <v>0</v>
      </c>
      <c r="N47" s="81">
        <v>356.045456762425</v>
      </c>
      <c r="O47" s="81">
        <v>0</v>
      </c>
      <c r="P47" s="81">
        <v>263.37609130371163</v>
      </c>
      <c r="Q47" s="103"/>
    </row>
    <row r="48" spans="1:17" ht="16.5" customHeight="1">
      <c r="A48" s="24"/>
      <c r="B48" s="24" t="s">
        <v>80</v>
      </c>
      <c r="C48" s="25">
        <v>155</v>
      </c>
      <c r="D48" s="26">
        <v>0</v>
      </c>
      <c r="E48" s="26">
        <v>0</v>
      </c>
      <c r="F48" s="26">
        <v>0</v>
      </c>
      <c r="G48" s="26">
        <v>0</v>
      </c>
      <c r="H48" s="59">
        <v>155</v>
      </c>
      <c r="I48" s="26">
        <v>0</v>
      </c>
      <c r="J48" s="82">
        <v>1246.4817048652997</v>
      </c>
      <c r="K48" s="82">
        <v>0</v>
      </c>
      <c r="L48" s="82">
        <v>0</v>
      </c>
      <c r="M48" s="82">
        <v>0</v>
      </c>
      <c r="N48" s="82">
        <v>0</v>
      </c>
      <c r="O48" s="82">
        <v>1246.4817048652997</v>
      </c>
      <c r="P48" s="82">
        <v>0</v>
      </c>
      <c r="Q48" s="103"/>
    </row>
    <row r="49" spans="1:17" ht="16.5" customHeight="1">
      <c r="A49" s="28" t="s">
        <v>81</v>
      </c>
      <c r="B49" s="13"/>
      <c r="C49" s="15">
        <v>3687</v>
      </c>
      <c r="D49" s="101">
        <v>918</v>
      </c>
      <c r="E49" s="101">
        <v>4</v>
      </c>
      <c r="F49" s="101">
        <v>0</v>
      </c>
      <c r="G49" s="101">
        <v>681</v>
      </c>
      <c r="H49" s="102">
        <v>2084</v>
      </c>
      <c r="I49" s="16">
        <v>323</v>
      </c>
      <c r="J49" s="80">
        <v>1346.7705997092407</v>
      </c>
      <c r="K49" s="80">
        <v>335.32286697398513</v>
      </c>
      <c r="L49" s="80">
        <v>1.4611018168801093</v>
      </c>
      <c r="M49" s="80">
        <v>0</v>
      </c>
      <c r="N49" s="80">
        <v>248.75258432383862</v>
      </c>
      <c r="O49" s="80">
        <v>761.234046594537</v>
      </c>
      <c r="P49" s="80">
        <v>117.98397171306881</v>
      </c>
      <c r="Q49" s="103"/>
    </row>
    <row r="50" spans="1:17" ht="16.5" customHeight="1">
      <c r="A50" s="41" t="s">
        <v>82</v>
      </c>
      <c r="B50" s="41"/>
      <c r="C50" s="42">
        <v>1838</v>
      </c>
      <c r="D50" s="104">
        <v>360</v>
      </c>
      <c r="E50" s="104">
        <v>0</v>
      </c>
      <c r="F50" s="104">
        <v>0</v>
      </c>
      <c r="G50" s="104">
        <v>431</v>
      </c>
      <c r="H50" s="105">
        <v>1047</v>
      </c>
      <c r="I50" s="43">
        <v>114</v>
      </c>
      <c r="J50" s="88">
        <v>1051.7882689556511</v>
      </c>
      <c r="K50" s="88">
        <v>206.00858369098714</v>
      </c>
      <c r="L50" s="88">
        <v>0</v>
      </c>
      <c r="M50" s="88">
        <v>0</v>
      </c>
      <c r="N50" s="88">
        <v>246.63805436337623</v>
      </c>
      <c r="O50" s="88">
        <v>599.1416309012875</v>
      </c>
      <c r="P50" s="88">
        <v>65.23605150214593</v>
      </c>
      <c r="Q50" s="103"/>
    </row>
    <row r="51" spans="1:17" ht="16.5" customHeight="1">
      <c r="A51" s="17"/>
      <c r="B51" s="17" t="s">
        <v>83</v>
      </c>
      <c r="C51" s="18">
        <v>205</v>
      </c>
      <c r="D51" s="19">
        <v>0</v>
      </c>
      <c r="E51" s="19">
        <v>0</v>
      </c>
      <c r="F51" s="19">
        <v>0</v>
      </c>
      <c r="G51" s="19">
        <v>0</v>
      </c>
      <c r="H51" s="57">
        <v>205</v>
      </c>
      <c r="I51" s="19">
        <v>41</v>
      </c>
      <c r="J51" s="81">
        <v>495.44432897503447</v>
      </c>
      <c r="K51" s="81">
        <v>0</v>
      </c>
      <c r="L51" s="81">
        <v>0</v>
      </c>
      <c r="M51" s="81">
        <v>0</v>
      </c>
      <c r="N51" s="81">
        <v>0</v>
      </c>
      <c r="O51" s="81">
        <v>495.44432897503447</v>
      </c>
      <c r="P51" s="81">
        <v>99.08886579500688</v>
      </c>
      <c r="Q51" s="103"/>
    </row>
    <row r="52" spans="1:17" ht="16.5" customHeight="1">
      <c r="A52" s="17"/>
      <c r="B52" s="17" t="s">
        <v>84</v>
      </c>
      <c r="C52" s="18">
        <v>1139</v>
      </c>
      <c r="D52" s="19">
        <v>360</v>
      </c>
      <c r="E52" s="19">
        <v>0</v>
      </c>
      <c r="F52" s="19">
        <v>0</v>
      </c>
      <c r="G52" s="19">
        <v>172</v>
      </c>
      <c r="H52" s="57">
        <v>607</v>
      </c>
      <c r="I52" s="19">
        <v>23</v>
      </c>
      <c r="J52" s="81">
        <v>1417.5129430505774</v>
      </c>
      <c r="K52" s="81">
        <v>448.0286738351254</v>
      </c>
      <c r="L52" s="81">
        <v>0</v>
      </c>
      <c r="M52" s="81">
        <v>0</v>
      </c>
      <c r="N52" s="81">
        <v>214.05814416567108</v>
      </c>
      <c r="O52" s="81">
        <v>755.4261250497809</v>
      </c>
      <c r="P52" s="81">
        <v>28.624054161688573</v>
      </c>
      <c r="Q52" s="103"/>
    </row>
    <row r="53" spans="1:17" ht="16.5" customHeight="1">
      <c r="A53" s="17"/>
      <c r="B53" s="17" t="s">
        <v>85</v>
      </c>
      <c r="C53" s="18">
        <v>132</v>
      </c>
      <c r="D53" s="19">
        <v>0</v>
      </c>
      <c r="E53" s="19">
        <v>0</v>
      </c>
      <c r="F53" s="19">
        <v>0</v>
      </c>
      <c r="G53" s="19">
        <v>91</v>
      </c>
      <c r="H53" s="57">
        <v>41</v>
      </c>
      <c r="I53" s="19">
        <v>50</v>
      </c>
      <c r="J53" s="81">
        <v>396.0633701392223</v>
      </c>
      <c r="K53" s="81">
        <v>0</v>
      </c>
      <c r="L53" s="81">
        <v>0</v>
      </c>
      <c r="M53" s="81">
        <v>0</v>
      </c>
      <c r="N53" s="81">
        <v>273.0436869899184</v>
      </c>
      <c r="O53" s="81">
        <v>123.01968314930389</v>
      </c>
      <c r="P53" s="81">
        <v>150.02400384061448</v>
      </c>
      <c r="Q53" s="103"/>
    </row>
    <row r="54" spans="1:17" ht="16.5" customHeight="1">
      <c r="A54" s="44"/>
      <c r="B54" s="44" t="s">
        <v>86</v>
      </c>
      <c r="C54" s="45">
        <v>362</v>
      </c>
      <c r="D54" s="46">
        <v>0</v>
      </c>
      <c r="E54" s="46">
        <v>0</v>
      </c>
      <c r="F54" s="46">
        <v>0</v>
      </c>
      <c r="G54" s="46">
        <v>168</v>
      </c>
      <c r="H54" s="69">
        <v>194</v>
      </c>
      <c r="I54" s="46">
        <v>0</v>
      </c>
      <c r="J54" s="89">
        <v>1838.2166251967706</v>
      </c>
      <c r="K54" s="89">
        <v>0</v>
      </c>
      <c r="L54" s="89">
        <v>0</v>
      </c>
      <c r="M54" s="89">
        <v>0</v>
      </c>
      <c r="N54" s="89">
        <v>853.0950083786117</v>
      </c>
      <c r="O54" s="89">
        <v>985.1216168181588</v>
      </c>
      <c r="P54" s="89">
        <v>0</v>
      </c>
      <c r="Q54" s="103"/>
    </row>
    <row r="55" spans="1:17" ht="16.5" customHeight="1">
      <c r="A55" s="17" t="s">
        <v>87</v>
      </c>
      <c r="B55" s="17"/>
      <c r="C55" s="18">
        <v>1849</v>
      </c>
      <c r="D55" s="19">
        <v>558</v>
      </c>
      <c r="E55" s="19">
        <v>4</v>
      </c>
      <c r="F55" s="19">
        <v>0</v>
      </c>
      <c r="G55" s="19">
        <v>250</v>
      </c>
      <c r="H55" s="57">
        <v>1037</v>
      </c>
      <c r="I55" s="40">
        <v>209</v>
      </c>
      <c r="J55" s="81">
        <v>1867.3749697018666</v>
      </c>
      <c r="K55" s="81">
        <v>563.5452856104064</v>
      </c>
      <c r="L55" s="81">
        <v>4.039751151329078</v>
      </c>
      <c r="M55" s="81">
        <v>0</v>
      </c>
      <c r="N55" s="81">
        <v>252.4844469580674</v>
      </c>
      <c r="O55" s="81">
        <v>1047.3054859820636</v>
      </c>
      <c r="P55" s="81">
        <v>211.07699765694431</v>
      </c>
      <c r="Q55" s="103"/>
    </row>
    <row r="56" spans="1:17" ht="16.5" customHeight="1">
      <c r="A56" s="17"/>
      <c r="B56" s="17" t="s">
        <v>88</v>
      </c>
      <c r="C56" s="18">
        <v>745</v>
      </c>
      <c r="D56" s="19">
        <v>311</v>
      </c>
      <c r="E56" s="19">
        <v>0</v>
      </c>
      <c r="F56" s="19">
        <v>0</v>
      </c>
      <c r="G56" s="19">
        <v>78</v>
      </c>
      <c r="H56" s="57">
        <v>356</v>
      </c>
      <c r="I56" s="19">
        <v>40</v>
      </c>
      <c r="J56" s="81">
        <v>2374.27496972401</v>
      </c>
      <c r="K56" s="81">
        <v>991.1402893747212</v>
      </c>
      <c r="L56" s="81">
        <v>0</v>
      </c>
      <c r="M56" s="81">
        <v>0</v>
      </c>
      <c r="N56" s="81">
        <v>248.58180891070177</v>
      </c>
      <c r="O56" s="81">
        <v>1134.5528714385875</v>
      </c>
      <c r="P56" s="81">
        <v>127.4778507234368</v>
      </c>
      <c r="Q56" s="103"/>
    </row>
    <row r="57" spans="1:17" ht="16.5" customHeight="1">
      <c r="A57" s="17"/>
      <c r="B57" s="17" t="s">
        <v>89</v>
      </c>
      <c r="C57" s="18">
        <v>1074</v>
      </c>
      <c r="D57" s="19">
        <v>247</v>
      </c>
      <c r="E57" s="19">
        <v>4</v>
      </c>
      <c r="F57" s="19">
        <v>0</v>
      </c>
      <c r="G57" s="19">
        <v>142</v>
      </c>
      <c r="H57" s="57">
        <v>681</v>
      </c>
      <c r="I57" s="19">
        <v>142</v>
      </c>
      <c r="J57" s="81">
        <v>2111.6791191506095</v>
      </c>
      <c r="K57" s="81">
        <v>485.6468737711364</v>
      </c>
      <c r="L57" s="81">
        <v>7.864726700747149</v>
      </c>
      <c r="M57" s="81">
        <v>0</v>
      </c>
      <c r="N57" s="81">
        <v>279.1977978765238</v>
      </c>
      <c r="O57" s="81">
        <v>1338.9697208022021</v>
      </c>
      <c r="P57" s="81">
        <v>279.1977978765238</v>
      </c>
      <c r="Q57" s="103"/>
    </row>
    <row r="58" spans="1:16" ht="16.5" customHeight="1">
      <c r="A58" s="24"/>
      <c r="B58" s="24" t="s">
        <v>90</v>
      </c>
      <c r="C58" s="25">
        <v>30</v>
      </c>
      <c r="D58" s="26">
        <v>0</v>
      </c>
      <c r="E58" s="26">
        <v>0</v>
      </c>
      <c r="F58" s="26">
        <v>0</v>
      </c>
      <c r="G58" s="26">
        <v>30</v>
      </c>
      <c r="H58" s="59">
        <v>0</v>
      </c>
      <c r="I58" s="26">
        <v>27</v>
      </c>
      <c r="J58" s="82">
        <v>178.80557873405652</v>
      </c>
      <c r="K58" s="82">
        <v>0</v>
      </c>
      <c r="L58" s="82">
        <v>0</v>
      </c>
      <c r="M58" s="82">
        <v>0</v>
      </c>
      <c r="N58" s="82">
        <v>178.80557873405652</v>
      </c>
      <c r="O58" s="82">
        <v>0</v>
      </c>
      <c r="P58" s="82">
        <v>160.92502086065085</v>
      </c>
    </row>
    <row r="59" spans="1:17" ht="16.5" customHeight="1">
      <c r="A59" s="28" t="s">
        <v>91</v>
      </c>
      <c r="B59" s="13"/>
      <c r="C59" s="15">
        <v>2231</v>
      </c>
      <c r="D59" s="101">
        <v>602</v>
      </c>
      <c r="E59" s="101">
        <v>4</v>
      </c>
      <c r="F59" s="101">
        <v>7</v>
      </c>
      <c r="G59" s="101">
        <v>301</v>
      </c>
      <c r="H59" s="102">
        <v>1317</v>
      </c>
      <c r="I59" s="16">
        <v>88</v>
      </c>
      <c r="J59" s="80">
        <v>1221.1342152940083</v>
      </c>
      <c r="K59" s="80">
        <v>329.5037192321797</v>
      </c>
      <c r="L59" s="80">
        <v>2.189393483270297</v>
      </c>
      <c r="M59" s="80">
        <v>3.8314385957230197</v>
      </c>
      <c r="N59" s="80">
        <v>164.75185961608986</v>
      </c>
      <c r="O59" s="80">
        <v>720.8578043667453</v>
      </c>
      <c r="P59" s="80">
        <v>48.16665663194654</v>
      </c>
      <c r="Q59" s="103"/>
    </row>
    <row r="60" spans="1:17" ht="16.5" customHeight="1">
      <c r="A60" s="41" t="s">
        <v>92</v>
      </c>
      <c r="B60" s="41"/>
      <c r="C60" s="42">
        <v>1085</v>
      </c>
      <c r="D60" s="104">
        <v>65</v>
      </c>
      <c r="E60" s="104">
        <v>4</v>
      </c>
      <c r="F60" s="104">
        <v>0</v>
      </c>
      <c r="G60" s="104">
        <v>210</v>
      </c>
      <c r="H60" s="105">
        <v>806</v>
      </c>
      <c r="I60" s="43">
        <v>69</v>
      </c>
      <c r="J60" s="88">
        <v>883.3418818031572</v>
      </c>
      <c r="K60" s="88">
        <v>52.91909890986656</v>
      </c>
      <c r="L60" s="88">
        <v>3.256559932914865</v>
      </c>
      <c r="M60" s="88">
        <v>0</v>
      </c>
      <c r="N60" s="88">
        <v>170.96939647803043</v>
      </c>
      <c r="O60" s="88">
        <v>656.1968264823454</v>
      </c>
      <c r="P60" s="88">
        <v>56.175658842781424</v>
      </c>
      <c r="Q60" s="103"/>
    </row>
    <row r="61" spans="1:17" ht="16.5" customHeight="1">
      <c r="A61" s="17"/>
      <c r="B61" s="17" t="s">
        <v>93</v>
      </c>
      <c r="C61" s="18">
        <v>705</v>
      </c>
      <c r="D61" s="19">
        <v>65</v>
      </c>
      <c r="E61" s="19">
        <v>4</v>
      </c>
      <c r="F61" s="19">
        <v>0</v>
      </c>
      <c r="G61" s="19">
        <v>40</v>
      </c>
      <c r="H61" s="57">
        <v>596</v>
      </c>
      <c r="I61" s="19">
        <v>50</v>
      </c>
      <c r="J61" s="81">
        <v>817.059743872052</v>
      </c>
      <c r="K61" s="81">
        <v>75.33174943501187</v>
      </c>
      <c r="L61" s="81">
        <v>4.6357999652315005</v>
      </c>
      <c r="M61" s="81">
        <v>0</v>
      </c>
      <c r="N61" s="81">
        <v>46.357999652315</v>
      </c>
      <c r="O61" s="81">
        <v>690.7341948194936</v>
      </c>
      <c r="P61" s="81">
        <v>57.94749956539375</v>
      </c>
      <c r="Q61" s="103"/>
    </row>
    <row r="62" spans="1:16" ht="16.5" customHeight="1">
      <c r="A62" s="17"/>
      <c r="B62" s="17" t="s">
        <v>94</v>
      </c>
      <c r="C62" s="18">
        <v>100</v>
      </c>
      <c r="D62" s="19">
        <v>0</v>
      </c>
      <c r="E62" s="19">
        <v>0</v>
      </c>
      <c r="F62" s="19">
        <v>0</v>
      </c>
      <c r="G62" s="19">
        <v>0</v>
      </c>
      <c r="H62" s="57">
        <v>100</v>
      </c>
      <c r="I62" s="19">
        <v>19</v>
      </c>
      <c r="J62" s="81">
        <v>494.6332294603551</v>
      </c>
      <c r="K62" s="81">
        <v>0</v>
      </c>
      <c r="L62" s="81">
        <v>0</v>
      </c>
      <c r="M62" s="81">
        <v>0</v>
      </c>
      <c r="N62" s="81">
        <v>0</v>
      </c>
      <c r="O62" s="81">
        <v>494.6332294603551</v>
      </c>
      <c r="P62" s="81">
        <v>93.98031359746747</v>
      </c>
    </row>
    <row r="63" spans="1:16" ht="16.5" customHeight="1">
      <c r="A63" s="44"/>
      <c r="B63" s="44" t="s">
        <v>95</v>
      </c>
      <c r="C63" s="45">
        <v>280</v>
      </c>
      <c r="D63" s="46">
        <v>0</v>
      </c>
      <c r="E63" s="46">
        <v>0</v>
      </c>
      <c r="F63" s="46">
        <v>0</v>
      </c>
      <c r="G63" s="46">
        <v>170</v>
      </c>
      <c r="H63" s="69">
        <v>110</v>
      </c>
      <c r="I63" s="46">
        <v>0</v>
      </c>
      <c r="J63" s="89">
        <v>1714.950695167514</v>
      </c>
      <c r="K63" s="89">
        <v>0</v>
      </c>
      <c r="L63" s="89">
        <v>0</v>
      </c>
      <c r="M63" s="89">
        <v>0</v>
      </c>
      <c r="N63" s="89">
        <v>1041.2200649231336</v>
      </c>
      <c r="O63" s="89">
        <v>673.7306302443804</v>
      </c>
      <c r="P63" s="89">
        <v>0</v>
      </c>
    </row>
    <row r="64" spans="1:16" ht="16.5" customHeight="1">
      <c r="A64" s="17" t="s">
        <v>96</v>
      </c>
      <c r="B64" s="17"/>
      <c r="C64" s="18">
        <v>1146</v>
      </c>
      <c r="D64" s="19">
        <v>537</v>
      </c>
      <c r="E64" s="19">
        <v>0</v>
      </c>
      <c r="F64" s="19">
        <v>7</v>
      </c>
      <c r="G64" s="19">
        <v>91</v>
      </c>
      <c r="H64" s="57">
        <v>511</v>
      </c>
      <c r="I64" s="40">
        <v>19</v>
      </c>
      <c r="J64" s="81">
        <v>1914.147319191582</v>
      </c>
      <c r="K64" s="81">
        <v>896.9433773175214</v>
      </c>
      <c r="L64" s="81">
        <v>0</v>
      </c>
      <c r="M64" s="81">
        <v>11.691999331885754</v>
      </c>
      <c r="N64" s="81">
        <v>151.99599131451478</v>
      </c>
      <c r="O64" s="81">
        <v>853.51595122766</v>
      </c>
      <c r="P64" s="81">
        <v>31.735426757975613</v>
      </c>
    </row>
    <row r="65" spans="1:16" ht="16.5" customHeight="1">
      <c r="A65" s="17"/>
      <c r="B65" s="17" t="s">
        <v>97</v>
      </c>
      <c r="C65" s="18">
        <v>707</v>
      </c>
      <c r="D65" s="19">
        <v>287</v>
      </c>
      <c r="E65" s="19">
        <v>0</v>
      </c>
      <c r="F65" s="19">
        <v>7</v>
      </c>
      <c r="G65" s="19">
        <v>55</v>
      </c>
      <c r="H65" s="57">
        <v>358</v>
      </c>
      <c r="I65" s="19">
        <v>19</v>
      </c>
      <c r="J65" s="81">
        <v>2653.605074503622</v>
      </c>
      <c r="K65" s="81">
        <v>1077.2060203430544</v>
      </c>
      <c r="L65" s="81">
        <v>0</v>
      </c>
      <c r="M65" s="81">
        <v>26.273317569342794</v>
      </c>
      <c r="N65" s="81">
        <v>206.43320947340763</v>
      </c>
      <c r="O65" s="81">
        <v>1343.692527117817</v>
      </c>
      <c r="P65" s="81">
        <v>71.31329054535901</v>
      </c>
    </row>
    <row r="66" spans="1:16" ht="16.5" customHeight="1">
      <c r="A66" s="24"/>
      <c r="B66" s="24" t="s">
        <v>98</v>
      </c>
      <c r="C66" s="25">
        <v>439</v>
      </c>
      <c r="D66" s="26">
        <v>250</v>
      </c>
      <c r="E66" s="26">
        <v>0</v>
      </c>
      <c r="F66" s="26">
        <v>0</v>
      </c>
      <c r="G66" s="26">
        <v>36</v>
      </c>
      <c r="H66" s="59">
        <v>153</v>
      </c>
      <c r="I66" s="26">
        <v>0</v>
      </c>
      <c r="J66" s="82">
        <v>1321.2146748126524</v>
      </c>
      <c r="K66" s="82">
        <v>752.4001564992325</v>
      </c>
      <c r="L66" s="82">
        <v>0</v>
      </c>
      <c r="M66" s="82">
        <v>0</v>
      </c>
      <c r="N66" s="82">
        <v>108.34562253588949</v>
      </c>
      <c r="O66" s="82">
        <v>460.46889577753035</v>
      </c>
      <c r="P66" s="82">
        <v>0</v>
      </c>
    </row>
    <row r="67" spans="1:16" ht="16.5" customHeight="1">
      <c r="A67" s="28" t="s">
        <v>99</v>
      </c>
      <c r="B67" s="13"/>
      <c r="C67" s="15">
        <v>1577</v>
      </c>
      <c r="D67" s="101">
        <v>266</v>
      </c>
      <c r="E67" s="101">
        <v>4</v>
      </c>
      <c r="F67" s="101">
        <v>0</v>
      </c>
      <c r="G67" s="101">
        <v>493</v>
      </c>
      <c r="H67" s="102">
        <v>814</v>
      </c>
      <c r="I67" s="16">
        <v>58</v>
      </c>
      <c r="J67" s="80">
        <v>1414.4385746190344</v>
      </c>
      <c r="K67" s="80">
        <v>238.5800005381504</v>
      </c>
      <c r="L67" s="80">
        <v>3.5876691810248182</v>
      </c>
      <c r="M67" s="80">
        <v>0</v>
      </c>
      <c r="N67" s="80">
        <v>442.18022656130876</v>
      </c>
      <c r="O67" s="80">
        <v>730.0906783385504</v>
      </c>
      <c r="P67" s="80">
        <v>52.02120312485986</v>
      </c>
    </row>
    <row r="68" spans="1:16" ht="16.5" customHeight="1">
      <c r="A68" s="41" t="s">
        <v>100</v>
      </c>
      <c r="B68" s="41"/>
      <c r="C68" s="42">
        <v>1577</v>
      </c>
      <c r="D68" s="104">
        <v>266</v>
      </c>
      <c r="E68" s="104">
        <v>4</v>
      </c>
      <c r="F68" s="104">
        <v>0</v>
      </c>
      <c r="G68" s="104">
        <v>493</v>
      </c>
      <c r="H68" s="105">
        <v>814</v>
      </c>
      <c r="I68" s="43">
        <v>58</v>
      </c>
      <c r="J68" s="88">
        <v>1414.4385746190344</v>
      </c>
      <c r="K68" s="88">
        <v>238.5800005381504</v>
      </c>
      <c r="L68" s="88">
        <v>3.5876691810248182</v>
      </c>
      <c r="M68" s="88">
        <v>0</v>
      </c>
      <c r="N68" s="88">
        <v>442.18022656130876</v>
      </c>
      <c r="O68" s="88">
        <v>730.0906783385504</v>
      </c>
      <c r="P68" s="88">
        <v>52.02120312485986</v>
      </c>
    </row>
    <row r="69" spans="1:17" ht="16.5" customHeight="1">
      <c r="A69" s="17"/>
      <c r="B69" s="17" t="s">
        <v>101</v>
      </c>
      <c r="C69" s="18">
        <v>461</v>
      </c>
      <c r="D69" s="19">
        <v>0</v>
      </c>
      <c r="E69" s="19">
        <v>0</v>
      </c>
      <c r="F69" s="19">
        <v>0</v>
      </c>
      <c r="G69" s="19">
        <v>173</v>
      </c>
      <c r="H69" s="57">
        <v>288</v>
      </c>
      <c r="I69" s="19">
        <v>47</v>
      </c>
      <c r="J69" s="81">
        <v>1060.4039195841194</v>
      </c>
      <c r="K69" s="81">
        <v>0</v>
      </c>
      <c r="L69" s="81">
        <v>0</v>
      </c>
      <c r="M69" s="81">
        <v>0</v>
      </c>
      <c r="N69" s="81">
        <v>397.9389980218061</v>
      </c>
      <c r="O69" s="81">
        <v>662.4649215623131</v>
      </c>
      <c r="P69" s="81">
        <v>108.11059483829416</v>
      </c>
      <c r="Q69" s="103"/>
    </row>
    <row r="70" spans="1:17" ht="16.5" customHeight="1">
      <c r="A70" s="24"/>
      <c r="B70" s="24" t="s">
        <v>102</v>
      </c>
      <c r="C70" s="25">
        <v>1116</v>
      </c>
      <c r="D70" s="26">
        <v>266</v>
      </c>
      <c r="E70" s="26">
        <v>4</v>
      </c>
      <c r="F70" s="26">
        <v>0</v>
      </c>
      <c r="G70" s="26">
        <v>320</v>
      </c>
      <c r="H70" s="59">
        <v>526</v>
      </c>
      <c r="I70" s="26">
        <v>11</v>
      </c>
      <c r="J70" s="82">
        <v>1640.7180346667844</v>
      </c>
      <c r="K70" s="82">
        <v>391.06720181125866</v>
      </c>
      <c r="L70" s="82">
        <v>5.880709801673062</v>
      </c>
      <c r="M70" s="82">
        <v>0</v>
      </c>
      <c r="N70" s="82">
        <v>470.4567841338449</v>
      </c>
      <c r="O70" s="82">
        <v>773.3133389200076</v>
      </c>
      <c r="P70" s="82">
        <v>16.17195195460092</v>
      </c>
      <c r="Q70" s="103"/>
    </row>
    <row r="71" spans="1:17" ht="16.5" customHeight="1">
      <c r="A71" s="28" t="s">
        <v>103</v>
      </c>
      <c r="B71" s="13"/>
      <c r="C71" s="15">
        <v>2057</v>
      </c>
      <c r="D71" s="101">
        <v>373</v>
      </c>
      <c r="E71" s="101">
        <v>4</v>
      </c>
      <c r="F71" s="101">
        <v>26</v>
      </c>
      <c r="G71" s="101">
        <v>976</v>
      </c>
      <c r="H71" s="102">
        <v>678</v>
      </c>
      <c r="I71" s="16">
        <v>193</v>
      </c>
      <c r="J71" s="80">
        <v>1420.9530125309127</v>
      </c>
      <c r="K71" s="80">
        <v>257.66430416822095</v>
      </c>
      <c r="L71" s="80">
        <v>2.7631560768710024</v>
      </c>
      <c r="M71" s="80">
        <v>17.960514499661514</v>
      </c>
      <c r="N71" s="80">
        <v>674.2100827565245</v>
      </c>
      <c r="O71" s="80">
        <v>468.3549550296349</v>
      </c>
      <c r="P71" s="80">
        <v>133.32228070902585</v>
      </c>
      <c r="Q71" s="103"/>
    </row>
    <row r="72" spans="1:17" ht="16.5" customHeight="1">
      <c r="A72" s="41" t="s">
        <v>104</v>
      </c>
      <c r="B72" s="41"/>
      <c r="C72" s="42">
        <v>2057</v>
      </c>
      <c r="D72" s="104">
        <v>373</v>
      </c>
      <c r="E72" s="104">
        <v>4</v>
      </c>
      <c r="F72" s="104">
        <v>26</v>
      </c>
      <c r="G72" s="104">
        <v>976</v>
      </c>
      <c r="H72" s="105">
        <v>678</v>
      </c>
      <c r="I72" s="43">
        <v>193</v>
      </c>
      <c r="J72" s="88">
        <v>1420.9530125309127</v>
      </c>
      <c r="K72" s="88">
        <v>257.66430416822095</v>
      </c>
      <c r="L72" s="88">
        <v>2.7631560768710024</v>
      </c>
      <c r="M72" s="88">
        <v>17.960514499661514</v>
      </c>
      <c r="N72" s="88">
        <v>674.2100827565245</v>
      </c>
      <c r="O72" s="88">
        <v>468.3549550296349</v>
      </c>
      <c r="P72" s="88">
        <v>133.32228070902585</v>
      </c>
      <c r="Q72" s="103"/>
    </row>
    <row r="73" spans="1:17" ht="16.5" customHeight="1">
      <c r="A73" s="17"/>
      <c r="B73" s="17" t="s">
        <v>105</v>
      </c>
      <c r="C73" s="18">
        <v>845</v>
      </c>
      <c r="D73" s="19">
        <v>288</v>
      </c>
      <c r="E73" s="19">
        <v>4</v>
      </c>
      <c r="F73" s="19">
        <v>26</v>
      </c>
      <c r="G73" s="19">
        <v>100</v>
      </c>
      <c r="H73" s="57">
        <v>427</v>
      </c>
      <c r="I73" s="19">
        <v>113</v>
      </c>
      <c r="J73" s="81">
        <v>1772.863646853954</v>
      </c>
      <c r="K73" s="81">
        <v>604.2422843715251</v>
      </c>
      <c r="L73" s="81">
        <v>8.392253949604516</v>
      </c>
      <c r="M73" s="81">
        <v>54.54965067242935</v>
      </c>
      <c r="N73" s="81">
        <v>209.8063487401129</v>
      </c>
      <c r="O73" s="81">
        <v>895.873109120282</v>
      </c>
      <c r="P73" s="81">
        <v>237.08117407632753</v>
      </c>
      <c r="Q73" s="103"/>
    </row>
    <row r="74" spans="1:17" ht="16.5" customHeight="1">
      <c r="A74" s="17"/>
      <c r="B74" s="17" t="s">
        <v>106</v>
      </c>
      <c r="C74" s="18">
        <v>630</v>
      </c>
      <c r="D74" s="19">
        <v>85</v>
      </c>
      <c r="E74" s="19">
        <v>0</v>
      </c>
      <c r="F74" s="19">
        <v>0</v>
      </c>
      <c r="G74" s="19">
        <v>504</v>
      </c>
      <c r="H74" s="57">
        <v>41</v>
      </c>
      <c r="I74" s="19">
        <v>18</v>
      </c>
      <c r="J74" s="81">
        <v>1255.3051587064379</v>
      </c>
      <c r="K74" s="81">
        <v>169.366569031821</v>
      </c>
      <c r="L74" s="81">
        <v>0</v>
      </c>
      <c r="M74" s="81">
        <v>0</v>
      </c>
      <c r="N74" s="81">
        <v>1004.2441269651504</v>
      </c>
      <c r="O74" s="81">
        <v>81.69446270946659</v>
      </c>
      <c r="P74" s="81">
        <v>35.8658616773268</v>
      </c>
      <c r="Q74" s="103"/>
    </row>
    <row r="75" spans="1:16" ht="16.5" customHeight="1">
      <c r="A75" s="24"/>
      <c r="B75" s="24" t="s">
        <v>117</v>
      </c>
      <c r="C75" s="25">
        <v>582</v>
      </c>
      <c r="D75" s="26">
        <v>0</v>
      </c>
      <c r="E75" s="26">
        <v>0</v>
      </c>
      <c r="F75" s="26">
        <v>0</v>
      </c>
      <c r="G75" s="26">
        <v>372</v>
      </c>
      <c r="H75" s="59">
        <v>210</v>
      </c>
      <c r="I75" s="26">
        <v>62</v>
      </c>
      <c r="J75" s="82">
        <v>1240.6207366984993</v>
      </c>
      <c r="K75" s="82">
        <v>0</v>
      </c>
      <c r="L75" s="82">
        <v>0</v>
      </c>
      <c r="M75" s="82">
        <v>0</v>
      </c>
      <c r="N75" s="82">
        <v>792.9740791268758</v>
      </c>
      <c r="O75" s="82">
        <v>447.64665757162345</v>
      </c>
      <c r="P75" s="82">
        <v>132.16234652114596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sheetProtection sheet="1" objects="1" scenarios="1"/>
  <mergeCells count="8">
    <mergeCell ref="A2:A4"/>
    <mergeCell ref="B2:B4"/>
    <mergeCell ref="C2:I2"/>
    <mergeCell ref="J2:P2"/>
    <mergeCell ref="C3:H3"/>
    <mergeCell ref="I3:I4"/>
    <mergeCell ref="J3:O3"/>
    <mergeCell ref="P3:P4"/>
  </mergeCells>
  <printOptions/>
  <pageMargins left="0.7480314960629921" right="0.15748031496062992" top="0.7480314960629921" bottom="0.8267716535433072" header="0.5118110236220472" footer="0.5118110236220472"/>
  <pageSetup fitToHeight="2" horizontalDpi="300" verticalDpi="300" orientation="portrait" paperSize="9" scale="77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情報事務センター</cp:lastModifiedBy>
  <cp:lastPrinted>2010-10-20T01:37:48Z</cp:lastPrinted>
  <dcterms:created xsi:type="dcterms:W3CDTF">2010-10-19T02:47:03Z</dcterms:created>
  <dcterms:modified xsi:type="dcterms:W3CDTF">2010-11-17T04:25:03Z</dcterms:modified>
  <cp:category/>
  <cp:version/>
  <cp:contentType/>
  <cp:contentStatus/>
</cp:coreProperties>
</file>