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9492" windowHeight="4476" tabRatio="596" activeTab="2"/>
  </bookViews>
  <sheets>
    <sheet name="教育" sheetId="1" r:id="rId1"/>
    <sheet name="労働" sheetId="2" r:id="rId2"/>
    <sheet name="文化・スポーツ" sheetId="3" r:id="rId3"/>
    <sheet name="居住" sheetId="4" r:id="rId4"/>
  </sheets>
  <externalReferences>
    <externalReference r:id="rId7"/>
  </externalReferences>
  <definedNames>
    <definedName name="_xlnm.Print_Area" localSheetId="3">'居住'!$A$1:$AX$58</definedName>
    <definedName name="_xlnm.Print_Area" localSheetId="0">'教育'!$A$1:$AG$58</definedName>
    <definedName name="_xlnm.Print_Area" localSheetId="2">'文化・スポーツ'!$A$1:$K$58</definedName>
    <definedName name="_xlnm.Print_Area" localSheetId="1">'労働'!$A$1:$AO$58</definedName>
    <definedName name="_xlnm.Print_Titles" localSheetId="3">'居住'!$A:$B,'居住'!$1:$3</definedName>
    <definedName name="_xlnm.Print_Titles" localSheetId="0">'教育'!$A:$B,'教育'!$1:$4</definedName>
    <definedName name="_xlnm.Print_Titles" localSheetId="2">'文化・スポーツ'!$A:$B,'文化・スポーツ'!$1:$3</definedName>
    <definedName name="_xlnm.Print_Titles" localSheetId="1">'労働'!$A:$B,'労働'!$1:$3</definedName>
  </definedNames>
  <calcPr fullCalcOnLoad="1"/>
</workbook>
</file>

<file path=xl/sharedStrings.xml><?xml version="1.0" encoding="utf-8"?>
<sst xmlns="http://schemas.openxmlformats.org/spreadsheetml/2006/main" count="853" uniqueCount="302">
  <si>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</si>
  <si>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</si>
  <si>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</si>
  <si>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</si>
  <si>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</si>
  <si>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</si>
  <si>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</si>
  <si>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</si>
  <si>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</si>
  <si>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</si>
  <si>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</si>
  <si>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</si>
  <si>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</si>
  <si>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</si>
  <si>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</si>
  <si>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</si>
  <si>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</si>
  <si>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</si>
  <si>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</si>
  <si>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</si>
  <si>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</si>
  <si>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</si>
  <si>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</si>
  <si>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</si>
  <si>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</si>
  <si>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</si>
  <si>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</si>
  <si>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</si>
  <si>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</si>
  <si>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</si>
  <si>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</si>
  <si>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</si>
  <si>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</si>
  <si>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</si>
  <si>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</si>
  <si>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</si>
  <si>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</si>
  <si>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</si>
  <si>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</si>
  <si>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</si>
  <si>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</si>
  <si>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</si>
  <si>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</si>
  <si>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</si>
  <si>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</t>
  </si>
  <si>
    <t>件</t>
  </si>
  <si>
    <t>－</t>
  </si>
  <si>
    <t>所</t>
  </si>
  <si>
    <t>円</t>
  </si>
  <si>
    <t>全　　国</t>
  </si>
  <si>
    <t>北海道</t>
  </si>
  <si>
    <t>青森県</t>
  </si>
  <si>
    <t>岩手県</t>
  </si>
  <si>
    <t>厚生労働省</t>
  </si>
  <si>
    <t>区　分</t>
  </si>
  <si>
    <t>単　位</t>
  </si>
  <si>
    <t>順　位</t>
  </si>
  <si>
    <t>資　料</t>
  </si>
  <si>
    <t>所　管</t>
  </si>
  <si>
    <t>調査時点</t>
  </si>
  <si>
    <t>10年度</t>
  </si>
  <si>
    <t>都道府県調</t>
  </si>
  <si>
    <t>%</t>
  </si>
  <si>
    <t>幼稚
園数　　　　　　　　　　　　　　　　　　　　　　　　　</t>
  </si>
  <si>
    <t>幼稚園在園者数　　　　　　　　　　　　　　　　　　　　　　</t>
  </si>
  <si>
    <t>小学
校数　　　　　　　　　　　　　　　　　　　　　　　　　</t>
  </si>
  <si>
    <t>小学校
児童数　　　　　　　　　　　　　　　　　　　　　　　</t>
  </si>
  <si>
    <t>中学
校数　　　　　　　　　　　　　　　　　　　　　　　　　</t>
  </si>
  <si>
    <t>中学校
生徒数　　　　　　　　　　　　　　　　　　　　　　　</t>
  </si>
  <si>
    <t>高等
学校数　　　　　　　　　　　　　　　　　　　　　　　　</t>
  </si>
  <si>
    <t>高等学校
生徒数　　　　　　　　　　　　　　　　　　　　　　</t>
  </si>
  <si>
    <t>大学数　　　　　　　　　　　　　　　　　　　　　　　　</t>
  </si>
  <si>
    <t>大学生数</t>
  </si>
  <si>
    <t>保育
所数　　　　　　　　　　　　　　　　　　　　　　　　　</t>
  </si>
  <si>
    <t>保育所
在所児数　　　　　　　　　　　　　　　　　　　　　　</t>
  </si>
  <si>
    <t>小学校入学者数</t>
  </si>
  <si>
    <t>幼稚園修了者数</t>
  </si>
  <si>
    <t>小学校長期欠席児童数(年度間30日以上)</t>
  </si>
  <si>
    <t>中学校長期欠席生徒数(年度間30日以上)</t>
  </si>
  <si>
    <t>不登校による中学校長期欠席生徒比率</t>
  </si>
  <si>
    <t>高卒者のうち大学進学者数</t>
  </si>
  <si>
    <t>大学等
進学率</t>
  </si>
  <si>
    <t>短期大学入学者数</t>
  </si>
  <si>
    <t>大学入学者数</t>
  </si>
  <si>
    <t>短期大学卒業者数</t>
  </si>
  <si>
    <t>大学卒業者数</t>
  </si>
  <si>
    <t>短期大学卒業者のうち無業者数</t>
  </si>
  <si>
    <t>大学卒業者のうち無業者数</t>
  </si>
  <si>
    <t>最終学歴人口(高校・旧中)</t>
  </si>
  <si>
    <t>最終学歴人口(大学・大学院)</t>
  </si>
  <si>
    <t>12年度</t>
  </si>
  <si>
    <t>園</t>
  </si>
  <si>
    <t>校</t>
  </si>
  <si>
    <t>7</t>
  </si>
  <si>
    <t>6</t>
  </si>
  <si>
    <t>10</t>
  </si>
  <si>
    <t>5</t>
  </si>
  <si>
    <t>9</t>
  </si>
  <si>
    <t>8</t>
  </si>
  <si>
    <t>学校基本調査報告書</t>
  </si>
  <si>
    <t>社会福祉施設等調査報告</t>
  </si>
  <si>
    <t>学校基本調査報告書</t>
  </si>
  <si>
    <t>統計でみる県のすがた2001</t>
  </si>
  <si>
    <t>平成2年国勢調査報告</t>
  </si>
  <si>
    <t>平成2年国勢調査報告</t>
  </si>
  <si>
    <t>文部科学省</t>
  </si>
  <si>
    <t>学校基本調査報告書</t>
  </si>
  <si>
    <t>15歳以上
人口</t>
  </si>
  <si>
    <t>就業者数</t>
  </si>
  <si>
    <t>第１次産業就業者数</t>
  </si>
  <si>
    <t>第2次産業就業者数</t>
  </si>
  <si>
    <t>第3次産業就業者数</t>
  </si>
  <si>
    <t>第1次産業就業者比率</t>
  </si>
  <si>
    <t>第2次産業就業者比率</t>
  </si>
  <si>
    <t>第3次産業就業者比率</t>
  </si>
  <si>
    <t>労働力人口</t>
  </si>
  <si>
    <t>労働力人口(男)</t>
  </si>
  <si>
    <t>労働力人口(女)</t>
  </si>
  <si>
    <t>完全失業者数</t>
  </si>
  <si>
    <t>完全失業者数(男)</t>
  </si>
  <si>
    <t>完全失業者数(女)</t>
  </si>
  <si>
    <t>非労働
力人口　　　　　　　　　　　　　　　　　　　　　　　</t>
  </si>
  <si>
    <t>有業者数</t>
  </si>
  <si>
    <t>雇用者数</t>
  </si>
  <si>
    <t>県内就業者数</t>
  </si>
  <si>
    <t>他市区町村への通勤者数</t>
  </si>
  <si>
    <t>他市区町村からの通勤者数</t>
  </si>
  <si>
    <t>月間有効求職者数（年度計）</t>
  </si>
  <si>
    <t>月間有効求人数（年度計）</t>
  </si>
  <si>
    <t>就職件数（年度計）</t>
  </si>
  <si>
    <t>県内就職件数（年度計）</t>
  </si>
  <si>
    <t>パートタイム月間有効求職者数［常用］(年度計)</t>
  </si>
  <si>
    <t>パートタイム就職件数［常用］</t>
  </si>
  <si>
    <t>女性パートタイム労働者数</t>
  </si>
  <si>
    <t>中高年齢者［45歳以上］月間有効求職者数(月平均)</t>
  </si>
  <si>
    <t>中高年齢者［45歳以上］就職件数</t>
  </si>
  <si>
    <t>身体障害者就業者数</t>
  </si>
  <si>
    <t>身体障害者就職件数</t>
  </si>
  <si>
    <t>高校卒業者数</t>
  </si>
  <si>
    <t>高校卒業者のうち就職者数</t>
  </si>
  <si>
    <t>高校卒業者のうち県内就職者数</t>
  </si>
  <si>
    <t>継続就業者数</t>
  </si>
  <si>
    <t>転職者数</t>
  </si>
  <si>
    <t>離職者数</t>
  </si>
  <si>
    <t>新規就業者数</t>
  </si>
  <si>
    <t>常用労働者1人平均現金給与総額</t>
  </si>
  <si>
    <t xml:space="preserve"> 11年平均</t>
  </si>
  <si>
    <t>千人</t>
  </si>
  <si>
    <t>6</t>
  </si>
  <si>
    <t>8</t>
  </si>
  <si>
    <t>5</t>
  </si>
  <si>
    <t>7</t>
  </si>
  <si>
    <t>9</t>
  </si>
  <si>
    <t>4</t>
  </si>
  <si>
    <t>-</t>
  </si>
  <si>
    <t>...</t>
  </si>
  <si>
    <t>平成7年国勢調査報告</t>
  </si>
  <si>
    <t>就業構造基本調査報告</t>
  </si>
  <si>
    <t>労働市場年報</t>
  </si>
  <si>
    <t>賃金構造基本統計調査報告</t>
  </si>
  <si>
    <t>毎月勤労統計調査年報</t>
  </si>
  <si>
    <t>総務省　　統計局</t>
  </si>
  <si>
    <t>総務省  　　統計局</t>
  </si>
  <si>
    <t>総務省   統計局</t>
  </si>
  <si>
    <t>総務省　　　　統計局</t>
  </si>
  <si>
    <t>総務省　　統計局</t>
  </si>
  <si>
    <t>総務省　　　統計局</t>
  </si>
  <si>
    <t>病気による小学校長期欠席児童数</t>
  </si>
  <si>
    <t>病気による中学校長期欠席生徒数</t>
  </si>
  <si>
    <t>不登校による中学校長期欠席生徒数</t>
  </si>
  <si>
    <t>生徒千人当たり</t>
  </si>
  <si>
    <t>平成12年　　　　国勢調査　　報　　　告</t>
  </si>
  <si>
    <t>24</t>
  </si>
  <si>
    <t>6</t>
  </si>
  <si>
    <t>8</t>
  </si>
  <si>
    <t>8</t>
  </si>
  <si>
    <t>8</t>
  </si>
  <si>
    <t>公民館数</t>
  </si>
  <si>
    <t>図書館数</t>
  </si>
  <si>
    <t>博物館数</t>
  </si>
  <si>
    <t>常設映画館数</t>
  </si>
  <si>
    <t>公共スポーツ施設数</t>
  </si>
  <si>
    <t>公共体育館数</t>
  </si>
  <si>
    <t>放送受信
契約数</t>
  </si>
  <si>
    <t>一般旅券発行件数</t>
  </si>
  <si>
    <t>12年</t>
  </si>
  <si>
    <t>館</t>
  </si>
  <si>
    <t>20</t>
  </si>
  <si>
    <t>6</t>
  </si>
  <si>
    <t>9</t>
  </si>
  <si>
    <t>8</t>
  </si>
  <si>
    <t>15</t>
  </si>
  <si>
    <t>7</t>
  </si>
  <si>
    <t>18</t>
  </si>
  <si>
    <t>社会教育調査報告書</t>
  </si>
  <si>
    <t>衛生行政業務報告</t>
  </si>
  <si>
    <t>我が国の体育・スポーツ施設</t>
  </si>
  <si>
    <t>放送受信契約数統計要覧</t>
  </si>
  <si>
    <t>旅券統計</t>
  </si>
  <si>
    <t>経済産業省</t>
  </si>
  <si>
    <t>日本放送協会</t>
  </si>
  <si>
    <t>外務省</t>
  </si>
  <si>
    <t xml:space="preserve"> 1世帯当たり住宅延面積</t>
  </si>
  <si>
    <t>居住世帯あり住宅数</t>
  </si>
  <si>
    <t>持ち家数</t>
  </si>
  <si>
    <t>借家数</t>
  </si>
  <si>
    <t>民営借家数</t>
  </si>
  <si>
    <t>一戸建住宅数</t>
  </si>
  <si>
    <t>長屋建住宅数</t>
  </si>
  <si>
    <t>共同住宅数</t>
  </si>
  <si>
    <t>水洗便所のある住宅数</t>
  </si>
  <si>
    <t>浴室のある住宅数</t>
  </si>
  <si>
    <t>破損の程度が大き な住宅数</t>
  </si>
  <si>
    <t>着工新設住宅戸数</t>
  </si>
  <si>
    <t>着工新設持ち家数</t>
  </si>
  <si>
    <t>着工新設貸家数</t>
  </si>
  <si>
    <t>使用電力量</t>
  </si>
  <si>
    <t>都市ガス供給区域内世帯数</t>
  </si>
  <si>
    <t>ガソリン販売量</t>
  </si>
  <si>
    <t>上水道給水人口</t>
  </si>
  <si>
    <t>下水道処理区域人口</t>
  </si>
  <si>
    <t>下水道によるトイレ水洗化人口</t>
  </si>
  <si>
    <t>公共下水道普及率</t>
  </si>
  <si>
    <t>し尿処理人口</t>
  </si>
  <si>
    <t>ごみ年間総収集量</t>
  </si>
  <si>
    <t>ごみ衛生処理量</t>
  </si>
  <si>
    <t>ごみ埋立量</t>
  </si>
  <si>
    <t>ごみ処理人口</t>
  </si>
  <si>
    <t>埋立処分地残余容量</t>
  </si>
  <si>
    <t>理容・美容所数</t>
  </si>
  <si>
    <t>クリーニング所数</t>
  </si>
  <si>
    <t>公衆浴場数</t>
  </si>
  <si>
    <t>郵便局数</t>
  </si>
  <si>
    <t>電話加入数</t>
  </si>
  <si>
    <t>住宅用電話加入数</t>
  </si>
  <si>
    <t>公衆電話施設数</t>
  </si>
  <si>
    <t>道路舗装率</t>
  </si>
  <si>
    <t>保有自動車数</t>
  </si>
  <si>
    <t>登録自動車台数</t>
  </si>
  <si>
    <t>自家用乗用車数</t>
  </si>
  <si>
    <t>都市公園面積</t>
  </si>
  <si>
    <t>都市公園数</t>
  </si>
  <si>
    <t>街区公園数</t>
  </si>
  <si>
    <t>近隣公園数</t>
  </si>
  <si>
    <t>運動公園数</t>
  </si>
  <si>
    <t>11年度</t>
  </si>
  <si>
    <t>9年度</t>
  </si>
  <si>
    <t>㎡</t>
  </si>
  <si>
    <t>戸</t>
  </si>
  <si>
    <t>百万kwh</t>
  </si>
  <si>
    <t>kl</t>
  </si>
  <si>
    <t>ｔ</t>
  </si>
  <si>
    <t>千ｔ</t>
  </si>
  <si>
    <r>
      <t>千m</t>
    </r>
    <r>
      <rPr>
        <vertAlign val="superscript"/>
        <sz val="9"/>
        <rFont val="ＭＳ Ｐゴシック"/>
        <family val="3"/>
      </rPr>
      <t>3</t>
    </r>
  </si>
  <si>
    <t>局</t>
  </si>
  <si>
    <t>加入</t>
  </si>
  <si>
    <t>個</t>
  </si>
  <si>
    <t>台</t>
  </si>
  <si>
    <t>k㎡</t>
  </si>
  <si>
    <t>8</t>
  </si>
  <si>
    <t>9</t>
  </si>
  <si>
    <t>5</t>
  </si>
  <si>
    <t>6</t>
  </si>
  <si>
    <t>7</t>
  </si>
  <si>
    <t>4</t>
  </si>
  <si>
    <t>3</t>
  </si>
  <si>
    <t>2</t>
  </si>
  <si>
    <t>18</t>
  </si>
  <si>
    <t>平成10年住宅・土地統計調査報告</t>
  </si>
  <si>
    <t>建築統計年報</t>
  </si>
  <si>
    <t>電気事業便覧</t>
  </si>
  <si>
    <t>ガス事業統計年報</t>
  </si>
  <si>
    <t>エネルギー生産・需給統計年報</t>
  </si>
  <si>
    <t>水道統計</t>
  </si>
  <si>
    <t>下水道統計</t>
  </si>
  <si>
    <t>日本の廃棄物処理</t>
  </si>
  <si>
    <t>郵政行政統計データ</t>
  </si>
  <si>
    <t>業務資料</t>
  </si>
  <si>
    <t>道路統計年報</t>
  </si>
  <si>
    <t>自動車保有車両数</t>
  </si>
  <si>
    <t>都市公園等整備現況調査</t>
  </si>
  <si>
    <t>総務省統計局</t>
  </si>
  <si>
    <t>国土交通省</t>
  </si>
  <si>
    <t>電気事業連合会</t>
  </si>
  <si>
    <t>資源エネルギー庁</t>
  </si>
  <si>
    <t>日本下水道協会</t>
  </si>
  <si>
    <t>郵政事業庁</t>
  </si>
  <si>
    <t>日本電信電話㈱</t>
  </si>
  <si>
    <t>道路実延長</t>
  </si>
  <si>
    <t>主要道路実延長</t>
  </si>
  <si>
    <t>主要道路舗装道路実延長</t>
  </si>
  <si>
    <t>市町村道実延長</t>
  </si>
  <si>
    <t>市町村道舗装道路実延長</t>
  </si>
  <si>
    <t>km</t>
  </si>
  <si>
    <t>11</t>
  </si>
  <si>
    <t>4</t>
  </si>
  <si>
    <t>12</t>
  </si>
  <si>
    <t>9</t>
  </si>
  <si>
    <t>注：学校基本調査の数値は速報値。123は大学本部（事務局）の所在地による。124は在籍する学部・研究科等の所在地による。</t>
  </si>
  <si>
    <t>注：184は事業所規模30人以上</t>
  </si>
  <si>
    <t>大学進学志願者数(新規高卒者)</t>
  </si>
  <si>
    <t>公共水泳プール数(屋内・屋外)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</si>
</sst>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&quot;\&quot;\!\-#,##0.0"/>
    <numFmt numFmtId="201" formatCode="0.0"/>
    <numFmt numFmtId="202" formatCode="#,##0_);[Red]&quot;\&quot;\!\(#,##0&quot;\&quot;\!\)"/>
    <numFmt numFmtId="203" formatCode="_(* #,##0_);_(* &quot;\&quot;\!\(#,##0&quot;\&quot;\!\);_(* &quot;-&quot;_);_(@_)"/>
    <numFmt numFmtId="204" formatCode="_(* #,##0.00_);_(* &quot;\&quot;\!\(#,##0.00&quot;\&quot;\!\);_(* &quot;-&quot;??_);_(@_)"/>
    <numFmt numFmtId="205" formatCode="_(&quot;$&quot;* #,##0_);_(&quot;$&quot;* &quot;\&quot;\!\(#,##0&quot;\&quot;\!\);_(&quot;$&quot;* &quot;-&quot;_);_(@_)"/>
    <numFmt numFmtId="206" formatCode="_(&quot;$&quot;* #,##0.00_);_(&quot;$&quot;* &quot;\&quot;\!\(#,##0.00&quot;\&quot;\!\);_(&quot;$&quot;* &quot;-&quot;??_);_(@_)"/>
    <numFmt numFmtId="207" formatCode="0_ "/>
    <numFmt numFmtId="208" formatCode="0.000"/>
    <numFmt numFmtId="209" formatCode="0.0000"/>
    <numFmt numFmtId="210" formatCode="#,##0.0;[Red]&quot;\&quot;\!\-#,##0.0"/>
    <numFmt numFmtId="211" formatCode="#,##0.000;[Red]&quot;\&quot;\!\-#,##0.000"/>
    <numFmt numFmtId="212" formatCode="#,##0.0000;[Red]&quot;\&quot;\!\-#,##0.0000"/>
    <numFmt numFmtId="213" formatCode="000.0"/>
    <numFmt numFmtId="214" formatCode="#&quot;\&quot;\!\ ###&quot;\&quot;\!\ ##0"/>
    <numFmt numFmtId="215" formatCode="&quot;\&quot;#,##0;&quot;\&quot;\!\-&quot;\&quot;#,##0"/>
    <numFmt numFmtId="216" formatCode="&quot;\&quot;#,##0;[Red]&quot;\&quot;\!\-&quot;\&quot;#,##0"/>
    <numFmt numFmtId="217" formatCode="&quot;\&quot;#,##0.00;&quot;\&quot;\!\-&quot;\&quot;#,##0.00"/>
    <numFmt numFmtId="218" formatCode="&quot;\&quot;#,##0.00;[Red]&quot;\&quot;\!\-&quot;\&quot;#,##0.00"/>
    <numFmt numFmtId="219" formatCode="_-&quot;\&quot;* #,##0_-;&quot;\&quot;\!\-&quot;\&quot;* #,##0_-;_-&quot;\&quot;* &quot;-&quot;_-;_-@_-"/>
    <numFmt numFmtId="220" formatCode="_-* #,##0_-;&quot;\&quot;\!\-* #,##0_-;_-* &quot;-&quot;_-;_-@_-"/>
    <numFmt numFmtId="221" formatCode="_-&quot;\&quot;* #,##0.00_-;&quot;\&quot;\!\-&quot;\&quot;* #,##0.00_-;_-&quot;\&quot;* &quot;-&quot;??_-;_-@_-"/>
    <numFmt numFmtId="222" formatCode="_-* #,##0.00_-;&quot;\&quot;\!\-* #,##0.00_-;_-* &quot;-&quot;??_-;_-@_-"/>
    <numFmt numFmtId="223" formatCode="#&quot;\&quot;\!\ ###&quot;\&quot;\!\ ###"/>
    <numFmt numFmtId="224" formatCode="&quot;F&quot;&quot;\&quot;\!\ #,##0_-;&quot;F&quot;&quot;\&quot;\!\ #,##0&quot;\&quot;\!\-"/>
    <numFmt numFmtId="225" formatCode="&quot;F&quot;&quot;\&quot;\!\ #,##0_-;[Red]&quot;F&quot;&quot;\&quot;\!\ #,##0&quot;\&quot;\!\-"/>
    <numFmt numFmtId="226" formatCode="&quot;F&quot;&quot;\&quot;\!\ #,##0.00_-;&quot;F&quot;&quot;\&quot;\!\ #,##0.00&quot;\&quot;\!\-"/>
    <numFmt numFmtId="227" formatCode="&quot;F&quot;&quot;\&quot;\!\ #,##0.00_-;[Red]&quot;F&quot;&quot;\&quot;\!\ #,##0.00&quot;\&quot;\!\-"/>
    <numFmt numFmtId="228" formatCode="_-&quot;F&quot;&quot;\&quot;\!\ * #,##0_-;_-&quot;F&quot;&quot;\&quot;\!\ * #,##0&quot;\&quot;\!\-;_-&quot;F&quot;&quot;\&quot;\!\ * &quot;-&quot;_-;_-@_-"/>
    <numFmt numFmtId="229" formatCode="_-* #,##0_-;_-* #,##0&quot;\&quot;\!\-;_-* &quot;-&quot;_-;_-@_-"/>
    <numFmt numFmtId="230" formatCode="_-&quot;F&quot;&quot;\&quot;\!\ * #,##0.00_-;_-&quot;F&quot;&quot;\&quot;\!\ * #,##0.00&quot;\&quot;\!\-;_-&quot;F&quot;&quot;\&quot;\!\ * &quot;-&quot;??_-;_-@_-"/>
    <numFmt numFmtId="231" formatCode="_-* #,##0.00_-;_-* #,##0.00&quot;\&quot;\!\-;_-* &quot;-&quot;??_-;_-@_-"/>
    <numFmt numFmtId="232" formatCode="###&quot;\&quot;\!\ ###&quot;\&quot;\!\ ###&quot;\&quot;\!\ ##0"/>
    <numFmt numFmtId="233" formatCode="gggee&quot;年&quot;m&quot;月&quot;d&quot;日&quot;"/>
    <numFmt numFmtId="234" formatCode="#&quot;\&quot;\!\ ###&quot;\&quot;\!\ ##0;&quot;\&quot;\!\-#&quot;\&quot;\!\ ###&quot;\&quot;\!\ ##0;&quot;－&quot;"/>
    <numFmt numFmtId="235" formatCode="&quot;\&quot;\!\(###,###,##0.###&quot;\&quot;\!\)"/>
    <numFmt numFmtId="236" formatCode="#,##0.00_);[Red]&quot;\&quot;\!\(#,##0.00&quot;\&quot;\!\)"/>
    <numFmt numFmtId="237" formatCode="0.00_);[Red]&quot;\&quot;\!\(0.00&quot;\&quot;\!\)"/>
    <numFmt numFmtId="238" formatCode="#,##0.0_);[Red]&quot;\&quot;\!\(#,##0.0&quot;\&quot;\!\)"/>
    <numFmt numFmtId="239" formatCode="#,##0_ "/>
    <numFmt numFmtId="240" formatCode="0.0_);[Red]&quot;\&quot;\!\(0.0&quot;\&quot;\!\)"/>
    <numFmt numFmtId="241" formatCode="&quot;\&quot;\!\(###,###,##0.###0&quot;\&quot;\!\)"/>
    <numFmt numFmtId="242" formatCode="#,##0.0_ "/>
    <numFmt numFmtId="243" formatCode="&quot;\&quot;\!\(###,###,##0.##0&quot;\&quot;\!\)"/>
    <numFmt numFmtId="244" formatCode="0.0_ "/>
    <numFmt numFmtId="245" formatCode="0_);[Red]&quot;\&quot;\!\(0&quot;\&quot;\!\)"/>
    <numFmt numFmtId="246" formatCode="e&quot;\&quot;\!\.m&quot;\&quot;\!\.d"/>
    <numFmt numFmtId="247" formatCode="#,##0.0;[Red]\-#,##0.0"/>
    <numFmt numFmtId="248" formatCode="###\ ###"/>
    <numFmt numFmtId="249" formatCode="###\ ###\ ###"/>
    <numFmt numFmtId="250" formatCode="0.00_ "/>
    <numFmt numFmtId="251" formatCode="###,###,###,###,##0;&quot;-&quot;##,###,###,###,##0"/>
    <numFmt numFmtId="252" formatCode="#,###,###,###,##0.0;&quot; -&quot;###,###,###,##0.0"/>
    <numFmt numFmtId="253" formatCode="\ ###,###,###,##0.00;&quot;-&quot;###,###,###,##0.00"/>
    <numFmt numFmtId="254" formatCode="\ ###,###,###,##0;&quot;-&quot;###,###,###,##0"/>
    <numFmt numFmtId="255" formatCode="##,###,###,##0.0;&quot;-&quot;#,###,###,##0.0"/>
    <numFmt numFmtId="256" formatCode="#,###,###,##0.00;&quot; -&quot;###,###,##0.00"/>
    <numFmt numFmtId="257" formatCode="##\ ###\ ##0"/>
    <numFmt numFmtId="258" formatCode="#,###,###,###,##0;&quot; -&quot;###,###,###,##0"/>
    <numFmt numFmtId="259" formatCode="###,###,###,##0.0;&quot;-&quot;##,###,###,##0.0"/>
    <numFmt numFmtId="260" formatCode="###,###,###,##0;&quot;-&quot;##,###,###,##0"/>
    <numFmt numFmtId="261" formatCode="#,###,###,##0.0;&quot; -&quot;#,###,###,#00"/>
    <numFmt numFmtId="262" formatCode="0_);[Red]\(0\)"/>
    <numFmt numFmtId="263" formatCode="#,###,###,##0.0;&quot; -&quot;###,###,##0.0"/>
    <numFmt numFmtId="264" formatCode="#,###,###,##0;&quot; -&quot;###,###,##0"/>
    <numFmt numFmtId="265" formatCode="##,###,###,##0;&quot;-&quot;#,###,###,##0"/>
    <numFmt numFmtId="266" formatCode="\ ###,###,##0.0;&quot;-&quot;###,###,##0.0"/>
    <numFmt numFmtId="267" formatCode="###\ ###\ ###\ ###"/>
    <numFmt numFmtId="268" formatCode="#,##0;[Red]#,##0"/>
    <numFmt numFmtId="269" formatCode="0.0;[Red]0.0"/>
    <numFmt numFmtId="270" formatCode="0.0;&quot;△ &quot;0.0"/>
    <numFmt numFmtId="271" formatCode="##,###,###,###,###,##0;&quot;-&quot;#,###,###,###,###,##0"/>
    <numFmt numFmtId="272" formatCode="#,###,###,###,###,##0;&quot; -&quot;###,###,###,###,##0"/>
    <numFmt numFmtId="273" formatCode="\ ###,###,###,###,##0;&quot;-&quot;###,###,###,###,##0"/>
    <numFmt numFmtId="274" formatCode="#,###,###,###,###,###,##0;&quot; -&quot;###,###,###,###,###,##0"/>
    <numFmt numFmtId="275" formatCode="\ ###,###,###,###,###,##0;&quot;-&quot;###,###,###,###,###,##0"/>
    <numFmt numFmtId="276" formatCode="\-0.0"/>
    <numFmt numFmtId="277" formatCode="0.00_);[Red]\(0.00\)"/>
    <numFmt numFmtId="278" formatCode="0.0\ "/>
    <numFmt numFmtId="279" formatCode="0.00\ "/>
    <numFmt numFmtId="280" formatCode="@\ "/>
    <numFmt numFmtId="281" formatCode="\ ###,###,##0;&quot;-&quot;###,###,##0"/>
    <numFmt numFmtId="282" formatCode="##,###,##0;&quot;-&quot;#,###,##0"/>
    <numFmt numFmtId="283" formatCode="###,##0.0;&quot;△&quot;##,##0.0"/>
    <numFmt numFmtId="284" formatCode="###,###,##0;&quot;-&quot;##,###,##0"/>
    <numFmt numFmtId="285" formatCode="#,###,##0;&quot; -&quot;###,##0"/>
    <numFmt numFmtId="286" formatCode="##,###,###,###,##0;&quot;-&quot;#,###,###,###,##0"/>
    <numFmt numFmtId="287" formatCode="##\ ###\ ###\ ###\ ###\ ##0;&quot;△&quot;#\ ###\ ###\ ###\ ###\ ##0"/>
    <numFmt numFmtId="288" formatCode="#\ ###\ ###\ ###\ ###\ ##0;&quot;△&quot;\ ###\ ###\ ###\ ###\ ##0"/>
    <numFmt numFmtId="289" formatCode="#\ ###\ ###\ ###\ ##0;&quot;△&quot;\ ###\ ###\ ###\ ##0"/>
    <numFmt numFmtId="290" formatCode="###,##0.0;&quot;-&quot;##,##0.0"/>
    <numFmt numFmtId="291" formatCode="##,###,##0.0;&quot;-&quot;#,###,##0.0"/>
    <numFmt numFmtId="292" formatCode="#,##0.0;&quot; -&quot;##0.0"/>
    <numFmt numFmtId="293" formatCode="#,###,##0.0;&quot; -&quot;\ ###,##0.0"/>
    <numFmt numFmtId="294" formatCode="\ ###,##0.0;&quot;-&quot;###,##0.0"/>
    <numFmt numFmtId="295" formatCode="#,###,##0.0;&quot; -&quot;###,##0.0"/>
    <numFmt numFmtId="296" formatCode="###,###,##0.0;&quot;-&quot;##,###,##0.0"/>
    <numFmt numFmtId="297" formatCode="#,###,##0.0;&quot;-&quot;\ ###,##0.0"/>
    <numFmt numFmtId="298" formatCode="#,###,##0.0;&quot;-&quot;###,##0.0"/>
    <numFmt numFmtId="299" formatCode="#,##0;&quot;▲ &quot;#,##0"/>
    <numFmt numFmtId="300" formatCode="0.0;&quot;▲ &quot;0.0"/>
    <numFmt numFmtId="301" formatCode="0;&quot;▲ &quot;0"/>
    <numFmt numFmtId="302" formatCode="#,##0.0;\-#,##0.0"/>
    <numFmt numFmtId="303" formatCode="#,##0_);[Red]\(#,##0\)"/>
    <numFmt numFmtId="304" formatCode="e\.m\.d"/>
    <numFmt numFmtId="305" formatCode="#,##0.0_);[Red]\(#,##0.0\)"/>
    <numFmt numFmtId="306" formatCode="#,##0.00_);[Red]\(#,##0.00\)"/>
    <numFmt numFmtId="307" formatCode="#,##0.00_ ;[Red]\-#,##0.00\ "/>
    <numFmt numFmtId="308" formatCode="#,##0.0;&quot;△ &quot;#,##0.0"/>
    <numFmt numFmtId="309" formatCode="#,##0;&quot;△ &quot;#,##0"/>
    <numFmt numFmtId="310" formatCode="\(###,###,##0.###\)"/>
    <numFmt numFmtId="311" formatCode="0.0_);[Red]\(0.0\)"/>
    <numFmt numFmtId="312" formatCode="\(###,###,##0.###0\)"/>
    <numFmt numFmtId="313" formatCode="\(###,###,##0.##0\)"/>
    <numFmt numFmtId="314" formatCode="&quot;※&quot;#,##0_);[Red]\(#,##0\)"/>
    <numFmt numFmtId="315" formatCode="#0;&quot;-&quot;0"/>
    <numFmt numFmtId="316" formatCode="#,##0.00_ "/>
    <numFmt numFmtId="317" formatCode="#\ ###\ ##0\ \ "/>
    <numFmt numFmtId="318" formatCode="##\ ##0\ "/>
    <numFmt numFmtId="319" formatCode="#\ ###\ ##0"/>
    <numFmt numFmtId="320" formatCode="##.#"/>
    <numFmt numFmtId="321" formatCode="#0.0"/>
    <numFmt numFmtId="322" formatCode="#\ ###\ ##0\ "/>
    <numFmt numFmtId="323" formatCode="[&lt;=999]000;000\-00"/>
    <numFmt numFmtId="324" formatCode="#.##"/>
    <numFmt numFmtId="325" formatCode="#.#0"/>
    <numFmt numFmtId="326" formatCode="0.##"/>
    <numFmt numFmtId="327" formatCode="0.#0"/>
    <numFmt numFmtId="328" formatCode="0.#0#"/>
    <numFmt numFmtId="329" formatCode="&quot;\&quot;#,##0;\-&quot;\&quot;#,##0"/>
    <numFmt numFmtId="330" formatCode="&quot;\&quot;#,##0;[Red]\-&quot;\&quot;#,##0"/>
    <numFmt numFmtId="331" formatCode="&quot;\&quot;#,##0.00;\-&quot;\&quot;#,##0.00"/>
    <numFmt numFmtId="332" formatCode="&quot;\&quot;#,##0.00;[Red]\-&quot;\&quot;#,##0.00"/>
    <numFmt numFmtId="333" formatCode="_-&quot;\&quot;* #,##0_-;\-&quot;\&quot;* #,##0_-;_-&quot;\&quot;* &quot;-&quot;_-;_-@_-"/>
    <numFmt numFmtId="334" formatCode="_-* #,##0_-;\-* #,##0_-;_-* &quot;-&quot;_-;_-@_-"/>
    <numFmt numFmtId="335" formatCode="_-&quot;\&quot;* #,##0.00_-;\-&quot;\&quot;* #,##0.00_-;_-&quot;\&quot;* &quot;-&quot;??_-;_-@_-"/>
    <numFmt numFmtId="336" formatCode="_-* #,##0.00_-;\-* #,##0.00_-;_-* &quot;-&quot;??_-;_-@_-"/>
    <numFmt numFmtId="337" formatCode="0.00000"/>
    <numFmt numFmtId="338" formatCode="0.000000"/>
    <numFmt numFmtId="339" formatCode="0.0000000"/>
    <numFmt numFmtId="340" formatCode="0.##\ "/>
    <numFmt numFmtId="341" formatCode="0.#0\ "/>
    <numFmt numFmtId="342" formatCode="\ 0.##"/>
    <numFmt numFmtId="343" formatCode="\ 0.#0"/>
    <numFmt numFmtId="344" formatCode="\ 0.00"/>
    <numFmt numFmtId="345" formatCode="#\ ##0\ 000"/>
    <numFmt numFmtId="346" formatCode="###\ 000"/>
    <numFmt numFmtId="347" formatCode="###\ ##0"/>
    <numFmt numFmtId="348" formatCode="#\ ##0\ 000\ "/>
    <numFmt numFmtId="349" formatCode="###\ 000\ "/>
    <numFmt numFmtId="350" formatCode="#0\ \ "/>
    <numFmt numFmtId="351" formatCode="#0\ "/>
    <numFmt numFmtId="352" formatCode="###.#0\ \ \ "/>
    <numFmt numFmtId="353" formatCode="###.#0\ "/>
    <numFmt numFmtId="354" formatCode="###\ #0\ "/>
    <numFmt numFmtId="355" formatCode="###\ #0\ \ "/>
    <numFmt numFmtId="356" formatCode="##\ #0\ \ "/>
    <numFmt numFmtId="357" formatCode="##.0"/>
    <numFmt numFmtId="358" formatCode="##\ 0\ "/>
    <numFmt numFmtId="359" formatCode="##.0\ "/>
    <numFmt numFmtId="360" formatCode="###.0\ "/>
    <numFmt numFmtId="361" formatCode="\ "/>
    <numFmt numFmtId="362" formatCode="###.0\ \ "/>
    <numFmt numFmtId="363" formatCode="#0.0\ "/>
    <numFmt numFmtId="364" formatCode="##.0\ \ "/>
    <numFmt numFmtId="365" formatCode="##.#&quot;㎝&quot;"/>
    <numFmt numFmtId="366" formatCode="\ ##.#&quot;㎝&quot;\ "/>
    <numFmt numFmtId="367" formatCode="\ ##.#&quot;㎝&quot;\ \ "/>
    <numFmt numFmtId="368" formatCode="##.#&quot;㎝&quot;\ \ "/>
    <numFmt numFmtId="369" formatCode="#.##&quot;㎏&quot;"/>
    <numFmt numFmtId="370" formatCode="#.##&quot;㎏&quot;\ \ "/>
    <numFmt numFmtId="371" formatCode="#.###&quot;㎏&quot;\ \ "/>
    <numFmt numFmtId="372" formatCode="#.####&quot;㎏&quot;\ \ "/>
  </numFmts>
  <fonts count="36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4"/>
      <name val="Terminal"/>
      <family val="3"/>
    </font>
    <font>
      <sz val="10"/>
      <name val="明朝"/>
      <family val="1"/>
    </font>
    <font>
      <sz val="12"/>
      <name val="ＭＳ 明朝"/>
      <family val="1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9"/>
      <name val="lr ¾©"/>
      <family val="1"/>
    </font>
    <font>
      <sz val="12"/>
      <name val="明朝"/>
      <family val="1"/>
    </font>
    <font>
      <sz val="7.5"/>
      <name val="ＭＳ Ｐゴシック"/>
      <family val="3"/>
    </font>
    <font>
      <sz val="6"/>
      <name val="ＭＳ Ｐゴシック"/>
      <family val="3"/>
    </font>
    <font>
      <sz val="9"/>
      <name val="明朝"/>
      <family val="1"/>
    </font>
    <font>
      <vertAlign val="superscript"/>
      <sz val="9"/>
      <name val="ＭＳ Ｐゴシック"/>
      <family val="3"/>
    </font>
    <font>
      <sz val="8.5"/>
      <name val="ＭＳ Ｐゴシック"/>
      <family val="3"/>
    </font>
    <font>
      <sz val="7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45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4" fillId="0" borderId="0" applyFont="0" applyFill="0" applyBorder="0" applyAlignment="0" applyProtection="0"/>
    <xf numFmtId="227" fontId="16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23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16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23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28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9" fillId="2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" fontId="5" fillId="0" borderId="0">
      <alignment/>
      <protection/>
    </xf>
  </cellStyleXfs>
  <cellXfs count="173">
    <xf numFmtId="37" fontId="0" fillId="0" borderId="0" xfId="0" applyAlignment="1">
      <alignment/>
    </xf>
    <xf numFmtId="207" fontId="10" fillId="0" borderId="0" xfId="424" applyNumberFormat="1" applyFont="1" applyBorder="1" applyAlignment="1">
      <alignment horizontal="right"/>
      <protection/>
    </xf>
    <xf numFmtId="0" fontId="10" fillId="0" borderId="0" xfId="251" applyNumberFormat="1" applyFont="1" applyBorder="1" applyAlignment="1" applyProtection="1">
      <alignment horizontal="center" vertical="center"/>
      <protection/>
    </xf>
    <xf numFmtId="0" fontId="11" fillId="0" borderId="0" xfId="241" applyNumberFormat="1" applyFont="1" applyBorder="1" applyAlignment="1">
      <alignment horizontal="left"/>
      <protection/>
    </xf>
    <xf numFmtId="0" fontId="10" fillId="0" borderId="0" xfId="241" applyNumberFormat="1" applyFont="1" applyBorder="1" applyAlignment="1">
      <alignment horizontal="center"/>
      <protection/>
    </xf>
    <xf numFmtId="0" fontId="10" fillId="0" borderId="0" xfId="241" applyNumberFormat="1" applyFont="1" applyBorder="1">
      <alignment/>
      <protection/>
    </xf>
    <xf numFmtId="0" fontId="10" fillId="0" borderId="0" xfId="241" applyNumberFormat="1" applyFont="1" applyBorder="1" applyAlignment="1">
      <alignment/>
      <protection/>
    </xf>
    <xf numFmtId="0" fontId="10" fillId="0" borderId="0" xfId="241" applyNumberFormat="1" applyFont="1" applyFill="1" applyBorder="1">
      <alignment/>
      <protection/>
    </xf>
    <xf numFmtId="0" fontId="10" fillId="0" borderId="0" xfId="313" applyFont="1" applyBorder="1" applyAlignment="1">
      <alignment/>
      <protection/>
    </xf>
    <xf numFmtId="0" fontId="10" fillId="0" borderId="0" xfId="241" applyNumberFormat="1" applyFont="1" applyFill="1" applyBorder="1" applyAlignment="1">
      <alignment/>
      <protection/>
    </xf>
    <xf numFmtId="303" fontId="10" fillId="0" borderId="0" xfId="313" applyNumberFormat="1" applyFont="1" applyBorder="1" applyAlignment="1" applyProtection="1">
      <alignment/>
      <protection/>
    </xf>
    <xf numFmtId="0" fontId="11" fillId="0" borderId="0" xfId="313" applyFont="1" applyBorder="1" applyAlignment="1">
      <alignment/>
      <protection/>
    </xf>
    <xf numFmtId="303" fontId="10" fillId="0" borderId="0" xfId="313" applyNumberFormat="1" applyFont="1" applyBorder="1" applyAlignment="1" applyProtection="1">
      <alignment/>
      <protection locked="0"/>
    </xf>
    <xf numFmtId="0" fontId="11" fillId="0" borderId="0" xfId="241" applyNumberFormat="1" applyFont="1" applyBorder="1" applyAlignment="1">
      <alignment horizontal="center"/>
      <protection/>
    </xf>
    <xf numFmtId="0" fontId="10" fillId="3" borderId="0" xfId="241" applyNumberFormat="1" applyFont="1" applyFill="1" applyBorder="1" applyAlignment="1">
      <alignment horizontal="center"/>
      <protection/>
    </xf>
    <xf numFmtId="0" fontId="10" fillId="4" borderId="1" xfId="328" applyNumberFormat="1" applyFont="1" applyFill="1" applyBorder="1" applyAlignment="1">
      <alignment horizontal="center" vertical="center" wrapText="1"/>
      <protection/>
    </xf>
    <xf numFmtId="0" fontId="10" fillId="3" borderId="1" xfId="254" applyFont="1" applyFill="1" applyBorder="1" applyAlignment="1" applyProtection="1">
      <alignment horizontal="center" vertical="center" wrapText="1"/>
      <protection/>
    </xf>
    <xf numFmtId="57" fontId="10" fillId="3" borderId="1" xfId="313" applyNumberFormat="1" applyFont="1" applyFill="1" applyBorder="1" applyAlignment="1" applyProtection="1">
      <alignment horizontal="center" vertical="center" wrapText="1"/>
      <protection/>
    </xf>
    <xf numFmtId="0" fontId="10" fillId="3" borderId="1" xfId="241" applyNumberFormat="1" applyFont="1" applyFill="1" applyBorder="1" applyAlignment="1">
      <alignment horizontal="center"/>
      <protection/>
    </xf>
    <xf numFmtId="0" fontId="10" fillId="3" borderId="1" xfId="313" applyFont="1" applyFill="1" applyBorder="1" applyAlignment="1" applyProtection="1">
      <alignment horizontal="center"/>
      <protection/>
    </xf>
    <xf numFmtId="0" fontId="10" fillId="0" borderId="2" xfId="241" applyNumberFormat="1" applyFont="1" applyFill="1" applyBorder="1" applyAlignment="1">
      <alignment horizontal="left"/>
      <protection/>
    </xf>
    <xf numFmtId="0" fontId="10" fillId="0" borderId="2" xfId="424" applyFont="1" applyBorder="1" applyAlignment="1">
      <alignment horizontal="left"/>
      <protection/>
    </xf>
    <xf numFmtId="207" fontId="10" fillId="0" borderId="3" xfId="424" applyNumberFormat="1" applyFont="1" applyBorder="1" applyAlignment="1">
      <alignment horizontal="center" vertical="center" wrapText="1"/>
      <protection/>
    </xf>
    <xf numFmtId="0" fontId="10" fillId="0" borderId="4" xfId="424" applyFont="1" applyBorder="1" applyAlignment="1">
      <alignment horizontal="center" vertical="center" wrapText="1"/>
      <protection/>
    </xf>
    <xf numFmtId="0" fontId="10" fillId="0" borderId="3" xfId="313" applyFont="1" applyBorder="1" applyAlignment="1" applyProtection="1">
      <alignment horizontal="center" vertical="center" wrapText="1"/>
      <protection/>
    </xf>
    <xf numFmtId="57" fontId="10" fillId="3" borderId="5" xfId="313" applyNumberFormat="1" applyFont="1" applyFill="1" applyBorder="1" applyAlignment="1" applyProtection="1">
      <alignment horizontal="center" vertical="center" wrapText="1"/>
      <protection/>
    </xf>
    <xf numFmtId="57" fontId="10" fillId="3" borderId="0" xfId="241" applyNumberFormat="1" applyFont="1" applyFill="1" applyBorder="1" applyAlignment="1">
      <alignment horizontal="center" vertical="center"/>
      <protection/>
    </xf>
    <xf numFmtId="0" fontId="11" fillId="0" borderId="0" xfId="312" applyFont="1" applyBorder="1" applyAlignment="1">
      <alignment/>
    </xf>
    <xf numFmtId="0" fontId="10" fillId="3" borderId="1" xfId="312" applyFont="1" applyFill="1" applyBorder="1" applyAlignment="1">
      <alignment horizontal="center" vertical="center" wrapText="1"/>
    </xf>
    <xf numFmtId="0" fontId="10" fillId="3" borderId="5" xfId="312" applyFont="1" applyFill="1" applyBorder="1" applyAlignment="1">
      <alignment horizontal="center" vertical="center" wrapText="1"/>
    </xf>
    <xf numFmtId="3" fontId="10" fillId="0" borderId="0" xfId="312" applyNumberFormat="1" applyFont="1" applyBorder="1" applyAlignment="1">
      <alignment/>
    </xf>
    <xf numFmtId="3" fontId="11" fillId="3" borderId="0" xfId="312" applyNumberFormat="1" applyFont="1" applyFill="1" applyBorder="1" applyAlignment="1">
      <alignment/>
    </xf>
    <xf numFmtId="49" fontId="10" fillId="0" borderId="3" xfId="312" applyNumberFormat="1" applyFont="1" applyBorder="1" applyAlignment="1">
      <alignment horizontal="center" vertical="center" wrapText="1"/>
    </xf>
    <xf numFmtId="0" fontId="10" fillId="0" borderId="0" xfId="312" applyFont="1" applyAlignment="1">
      <alignment vertical="center"/>
    </xf>
    <xf numFmtId="0" fontId="10" fillId="3" borderId="1" xfId="312" applyFont="1" applyFill="1" applyBorder="1" applyAlignment="1">
      <alignment horizontal="center" vertical="center"/>
    </xf>
    <xf numFmtId="0" fontId="10" fillId="3" borderId="5" xfId="312" applyFont="1" applyFill="1" applyBorder="1" applyAlignment="1">
      <alignment horizontal="center" vertical="center"/>
    </xf>
    <xf numFmtId="49" fontId="10" fillId="3" borderId="1" xfId="312" applyNumberFormat="1" applyFont="1" applyFill="1" applyBorder="1" applyAlignment="1">
      <alignment horizontal="center" vertical="center"/>
    </xf>
    <xf numFmtId="49" fontId="10" fillId="3" borderId="5" xfId="312" applyNumberFormat="1" applyFont="1" applyFill="1" applyBorder="1" applyAlignment="1">
      <alignment horizontal="center" vertical="center"/>
    </xf>
    <xf numFmtId="57" fontId="10" fillId="3" borderId="1" xfId="312" applyNumberFormat="1" applyFont="1" applyFill="1" applyBorder="1" applyAlignment="1">
      <alignment horizontal="center" vertical="center" shrinkToFit="1"/>
    </xf>
    <xf numFmtId="57" fontId="10" fillId="3" borderId="5" xfId="312" applyNumberFormat="1" applyFont="1" applyFill="1" applyBorder="1" applyAlignment="1">
      <alignment horizontal="center" vertical="center" shrinkToFit="1"/>
    </xf>
    <xf numFmtId="0" fontId="10" fillId="3" borderId="0" xfId="241" applyNumberFormat="1" applyFont="1" applyFill="1" applyBorder="1" applyAlignment="1">
      <alignment horizontal="center" vertical="center" wrapText="1"/>
      <protection/>
    </xf>
    <xf numFmtId="0" fontId="10" fillId="0" borderId="4" xfId="241" applyNumberFormat="1" applyFont="1" applyBorder="1" applyAlignment="1">
      <alignment horizontal="center" vertical="center" wrapText="1"/>
      <protection/>
    </xf>
    <xf numFmtId="207" fontId="11" fillId="3" borderId="0" xfId="424" applyNumberFormat="1" applyFont="1" applyFill="1" applyBorder="1" applyAlignment="1">
      <alignment horizontal="right"/>
      <protection/>
    </xf>
    <xf numFmtId="0" fontId="11" fillId="3" borderId="2" xfId="424" applyFont="1" applyFill="1" applyBorder="1" applyAlignment="1">
      <alignment horizontal="left"/>
      <protection/>
    </xf>
    <xf numFmtId="303" fontId="11" fillId="3" borderId="0" xfId="313" applyNumberFormat="1" applyFont="1" applyFill="1" applyBorder="1" applyAlignment="1" applyProtection="1">
      <alignment/>
      <protection locked="0"/>
    </xf>
    <xf numFmtId="0" fontId="10" fillId="0" borderId="0" xfId="311" applyFont="1" applyBorder="1">
      <alignment vertical="center"/>
    </xf>
    <xf numFmtId="0" fontId="10" fillId="3" borderId="5" xfId="255" applyFont="1" applyFill="1" applyBorder="1" applyAlignment="1" applyProtection="1">
      <alignment horizontal="center" vertical="center" wrapText="1"/>
      <protection/>
    </xf>
    <xf numFmtId="0" fontId="10" fillId="3" borderId="1" xfId="251" applyFont="1" applyFill="1" applyBorder="1" applyAlignment="1" applyProtection="1">
      <alignment horizontal="center"/>
      <protection locked="0"/>
    </xf>
    <xf numFmtId="49" fontId="10" fillId="3" borderId="1" xfId="312" applyNumberFormat="1" applyFont="1" applyFill="1" applyBorder="1" applyAlignment="1">
      <alignment horizontal="center"/>
    </xf>
    <xf numFmtId="49" fontId="10" fillId="3" borderId="5" xfId="312" applyNumberFormat="1" applyFont="1" applyFill="1" applyBorder="1" applyAlignment="1">
      <alignment horizontal="center"/>
    </xf>
    <xf numFmtId="3" fontId="10" fillId="0" borderId="0" xfId="312" applyNumberFormat="1" applyFont="1" applyBorder="1" applyAlignment="1">
      <alignment horizontal="right"/>
    </xf>
    <xf numFmtId="303" fontId="11" fillId="3" borderId="0" xfId="313" applyNumberFormat="1" applyFont="1" applyFill="1" applyBorder="1" applyAlignment="1" applyProtection="1">
      <alignment/>
      <protection/>
    </xf>
    <xf numFmtId="38" fontId="10" fillId="0" borderId="0" xfId="19" applyFont="1" applyBorder="1" applyAlignment="1">
      <alignment horizontal="right"/>
    </xf>
    <xf numFmtId="0" fontId="10" fillId="0" borderId="6" xfId="313" applyFont="1" applyBorder="1" applyAlignment="1" applyProtection="1">
      <alignment horizontal="left" vertical="center"/>
      <protection/>
    </xf>
    <xf numFmtId="0" fontId="10" fillId="0" borderId="0" xfId="312" applyFont="1" applyBorder="1" applyAlignment="1">
      <alignment vertical="center"/>
    </xf>
    <xf numFmtId="57" fontId="10" fillId="0" borderId="0" xfId="241" applyNumberFormat="1" applyFont="1" applyFill="1" applyBorder="1" applyAlignment="1">
      <alignment horizontal="center" vertical="center"/>
      <protection/>
    </xf>
    <xf numFmtId="0" fontId="10" fillId="0" borderId="0" xfId="241" applyNumberFormat="1" applyFont="1" applyFill="1" applyBorder="1" applyAlignment="1">
      <alignment horizontal="center"/>
      <protection/>
    </xf>
    <xf numFmtId="0" fontId="10" fillId="3" borderId="1" xfId="328" applyNumberFormat="1" applyFont="1" applyFill="1" applyBorder="1" applyAlignment="1">
      <alignment horizontal="center" vertical="center" wrapText="1"/>
      <protection/>
    </xf>
    <xf numFmtId="0" fontId="11" fillId="0" borderId="0" xfId="313" applyFont="1" applyBorder="1" applyAlignment="1">
      <alignment horizontal="left"/>
      <protection/>
    </xf>
    <xf numFmtId="37" fontId="10" fillId="0" borderId="0" xfId="0" applyFont="1" applyBorder="1" applyAlignment="1">
      <alignment/>
    </xf>
    <xf numFmtId="37" fontId="10" fillId="0" borderId="0" xfId="0" applyFont="1" applyBorder="1" applyAlignment="1">
      <alignment horizontal="center"/>
    </xf>
    <xf numFmtId="0" fontId="11" fillId="0" borderId="0" xfId="312" applyFont="1" applyFill="1" applyBorder="1" applyAlignment="1">
      <alignment/>
    </xf>
    <xf numFmtId="0" fontId="20" fillId="3" borderId="1" xfId="254" applyFont="1" applyFill="1" applyBorder="1" applyAlignment="1" applyProtection="1">
      <alignment horizontal="center" vertical="center" wrapText="1"/>
      <protection/>
    </xf>
    <xf numFmtId="38" fontId="10" fillId="0" borderId="0" xfId="19" applyFont="1" applyFill="1" applyBorder="1" applyAlignment="1">
      <alignment/>
    </xf>
    <xf numFmtId="316" fontId="10" fillId="0" borderId="0" xfId="313" applyNumberFormat="1" applyFont="1" applyBorder="1" applyAlignment="1" applyProtection="1">
      <alignment/>
      <protection/>
    </xf>
    <xf numFmtId="242" fontId="10" fillId="0" borderId="0" xfId="313" applyNumberFormat="1" applyFont="1" applyBorder="1" applyAlignment="1" applyProtection="1">
      <alignment/>
      <protection/>
    </xf>
    <xf numFmtId="239" fontId="10" fillId="0" borderId="0" xfId="313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>
      <alignment/>
      <protection/>
    </xf>
    <xf numFmtId="316" fontId="10" fillId="0" borderId="0" xfId="313" applyNumberFormat="1" applyFont="1" applyBorder="1" applyAlignment="1" applyProtection="1">
      <alignment/>
      <protection locked="0"/>
    </xf>
    <xf numFmtId="242" fontId="10" fillId="0" borderId="0" xfId="313" applyNumberFormat="1" applyFont="1" applyBorder="1" applyAlignment="1" applyProtection="1">
      <alignment/>
      <protection locked="0"/>
    </xf>
    <xf numFmtId="38" fontId="11" fillId="3" borderId="0" xfId="19" applyFont="1" applyFill="1" applyBorder="1" applyAlignment="1">
      <alignment horizontal="right"/>
    </xf>
    <xf numFmtId="239" fontId="11" fillId="3" borderId="0" xfId="313" applyNumberFormat="1" applyFont="1" applyFill="1" applyBorder="1" applyAlignment="1" applyProtection="1">
      <alignment/>
      <protection locked="0"/>
    </xf>
    <xf numFmtId="37" fontId="11" fillId="3" borderId="0" xfId="0" applyNumberFormat="1" applyFont="1" applyFill="1" applyBorder="1" applyAlignment="1" applyProtection="1">
      <alignment/>
      <protection/>
    </xf>
    <xf numFmtId="316" fontId="11" fillId="3" borderId="0" xfId="313" applyNumberFormat="1" applyFont="1" applyFill="1" applyBorder="1" applyAlignment="1" applyProtection="1">
      <alignment/>
      <protection locked="0"/>
    </xf>
    <xf numFmtId="242" fontId="11" fillId="3" borderId="0" xfId="313" applyNumberFormat="1" applyFont="1" applyFill="1" applyBorder="1" applyAlignment="1" applyProtection="1">
      <alignment/>
      <protection locked="0"/>
    </xf>
    <xf numFmtId="0" fontId="10" fillId="0" borderId="0" xfId="241" applyNumberFormat="1" applyFont="1" applyFill="1" applyBorder="1" applyAlignment="1">
      <alignment horizontal="center" vertical="center" wrapText="1"/>
      <protection/>
    </xf>
    <xf numFmtId="0" fontId="10" fillId="3" borderId="1" xfId="254" applyFont="1" applyFill="1" applyBorder="1" applyAlignment="1" applyProtection="1">
      <alignment horizontal="center" vertical="center"/>
      <protection/>
    </xf>
    <xf numFmtId="0" fontId="31" fillId="3" borderId="1" xfId="251" applyFont="1" applyFill="1" applyBorder="1" applyAlignment="1" applyProtection="1">
      <alignment horizontal="center" vertical="center" wrapText="1"/>
      <protection locked="0"/>
    </xf>
    <xf numFmtId="0" fontId="10" fillId="3" borderId="1" xfId="251" applyFont="1" applyFill="1" applyBorder="1" applyAlignment="1" applyProtection="1">
      <alignment horizontal="center" vertical="center"/>
      <protection locked="0"/>
    </xf>
    <xf numFmtId="0" fontId="10" fillId="0" borderId="0" xfId="241" applyNumberFormat="1" applyFont="1" applyFill="1" applyBorder="1" applyAlignment="1">
      <alignment horizontal="center" vertical="center"/>
      <protection/>
    </xf>
    <xf numFmtId="0" fontId="11" fillId="0" borderId="0" xfId="241" applyNumberFormat="1" applyFont="1" applyFill="1" applyBorder="1">
      <alignment/>
      <protection/>
    </xf>
    <xf numFmtId="0" fontId="11" fillId="0" borderId="0" xfId="241" applyNumberFormat="1" applyFont="1" applyFill="1" applyBorder="1" applyAlignment="1">
      <alignment horizontal="left"/>
      <protection/>
    </xf>
    <xf numFmtId="0" fontId="10" fillId="3" borderId="1" xfId="241" applyNumberFormat="1" applyFont="1" applyFill="1" applyBorder="1" applyAlignment="1">
      <alignment horizontal="center" vertical="center"/>
      <protection/>
    </xf>
    <xf numFmtId="0" fontId="10" fillId="3" borderId="1" xfId="313" applyFont="1" applyFill="1" applyBorder="1" applyAlignment="1" applyProtection="1">
      <alignment horizontal="center" vertical="center"/>
      <protection/>
    </xf>
    <xf numFmtId="0" fontId="20" fillId="3" borderId="1" xfId="312" applyFont="1" applyFill="1" applyBorder="1" applyAlignment="1">
      <alignment horizontal="center" vertical="center" wrapText="1"/>
    </xf>
    <xf numFmtId="0" fontId="30" fillId="3" borderId="1" xfId="312" applyFont="1" applyFill="1" applyBorder="1" applyAlignment="1">
      <alignment horizontal="center" vertical="center" wrapText="1"/>
    </xf>
    <xf numFmtId="0" fontId="11" fillId="0" borderId="0" xfId="312" applyFont="1" applyBorder="1" applyAlignment="1">
      <alignment horizontal="right"/>
    </xf>
    <xf numFmtId="0" fontId="11" fillId="0" borderId="0" xfId="313" applyFont="1" applyFill="1" applyBorder="1" applyAlignment="1">
      <alignment horizontal="left"/>
      <protection/>
    </xf>
    <xf numFmtId="0" fontId="10" fillId="0" borderId="0" xfId="251" applyNumberFormat="1" applyFont="1" applyBorder="1" applyAlignment="1" applyProtection="1">
      <alignment horizontal="center"/>
      <protection/>
    </xf>
    <xf numFmtId="0" fontId="10" fillId="3" borderId="1" xfId="251" applyFont="1" applyFill="1" applyBorder="1" applyAlignment="1" applyProtection="1">
      <alignment horizontal="center" vertical="center" wrapText="1"/>
      <protection locked="0"/>
    </xf>
    <xf numFmtId="0" fontId="10" fillId="3" borderId="5" xfId="251" applyFont="1" applyFill="1" applyBorder="1" applyAlignment="1" applyProtection="1">
      <alignment horizontal="center" vertical="center" wrapText="1"/>
      <protection locked="0"/>
    </xf>
    <xf numFmtId="0" fontId="10" fillId="3" borderId="4" xfId="251" applyFont="1" applyFill="1" applyBorder="1" applyAlignment="1" applyProtection="1">
      <alignment horizontal="center" vertical="center" wrapText="1"/>
      <protection locked="0"/>
    </xf>
    <xf numFmtId="57" fontId="10" fillId="3" borderId="5" xfId="251" applyNumberFormat="1" applyFont="1" applyFill="1" applyBorder="1" applyAlignment="1" applyProtection="1">
      <alignment horizontal="center" vertical="center" wrapText="1"/>
      <protection/>
    </xf>
    <xf numFmtId="57" fontId="10" fillId="3" borderId="1" xfId="251" applyNumberFormat="1" applyFont="1" applyFill="1" applyBorder="1" applyAlignment="1" applyProtection="1">
      <alignment horizontal="center" vertical="center"/>
      <protection/>
    </xf>
    <xf numFmtId="0" fontId="10" fillId="3" borderId="4" xfId="251" applyFont="1" applyFill="1" applyBorder="1" applyAlignment="1" applyProtection="1">
      <alignment horizontal="center"/>
      <protection locked="0"/>
    </xf>
    <xf numFmtId="0" fontId="10" fillId="3" borderId="5" xfId="255" applyFont="1" applyFill="1" applyBorder="1" applyAlignment="1" applyProtection="1">
      <alignment horizontal="center"/>
      <protection/>
    </xf>
    <xf numFmtId="0" fontId="10" fillId="3" borderId="1" xfId="251" applyFont="1" applyFill="1" applyBorder="1" applyAlignment="1" applyProtection="1">
      <alignment horizontal="center"/>
      <protection/>
    </xf>
    <xf numFmtId="0" fontId="10" fillId="3" borderId="5" xfId="251" applyFont="1" applyFill="1" applyBorder="1" applyAlignment="1" applyProtection="1">
      <alignment horizontal="center"/>
      <protection/>
    </xf>
    <xf numFmtId="0" fontId="10" fillId="3" borderId="4" xfId="313" applyFont="1" applyFill="1" applyBorder="1" applyAlignment="1" applyProtection="1">
      <alignment horizontal="center"/>
      <protection/>
    </xf>
    <xf numFmtId="0" fontId="10" fillId="3" borderId="5" xfId="313" applyFont="1" applyFill="1" applyBorder="1" applyAlignment="1">
      <alignment horizontal="center"/>
      <protection/>
    </xf>
    <xf numFmtId="311" fontId="10" fillId="0" borderId="0" xfId="313" applyNumberFormat="1" applyFont="1" applyBorder="1" applyAlignment="1" applyProtection="1">
      <alignment/>
      <protection/>
    </xf>
    <xf numFmtId="38" fontId="10" fillId="0" borderId="0" xfId="241" applyNumberFormat="1" applyFont="1" applyFill="1" applyBorder="1">
      <alignment/>
      <protection/>
    </xf>
    <xf numFmtId="311" fontId="11" fillId="3" borderId="0" xfId="313" applyNumberFormat="1" applyFont="1" applyFill="1" applyBorder="1" applyAlignment="1" applyProtection="1">
      <alignment/>
      <protection/>
    </xf>
    <xf numFmtId="0" fontId="10" fillId="0" borderId="6" xfId="312" applyFont="1" applyBorder="1" applyAlignment="1">
      <alignment vertical="center"/>
    </xf>
    <xf numFmtId="207" fontId="10" fillId="0" borderId="3" xfId="424" applyNumberFormat="1" applyFont="1" applyFill="1" applyBorder="1" applyAlignment="1">
      <alignment horizontal="center" vertical="center" wrapText="1"/>
      <protection/>
    </xf>
    <xf numFmtId="0" fontId="10" fillId="0" borderId="4" xfId="424" applyFont="1" applyFill="1" applyBorder="1" applyAlignment="1">
      <alignment horizontal="center" vertical="center" wrapText="1"/>
      <protection/>
    </xf>
    <xf numFmtId="0" fontId="10" fillId="0" borderId="3" xfId="313" applyFont="1" applyFill="1" applyBorder="1" applyAlignment="1" applyProtection="1">
      <alignment horizontal="center" vertical="center" wrapText="1"/>
      <protection/>
    </xf>
    <xf numFmtId="0" fontId="10" fillId="0" borderId="4" xfId="241" applyNumberFormat="1" applyFont="1" applyFill="1" applyBorder="1" applyAlignment="1">
      <alignment horizontal="center" vertical="center" wrapText="1"/>
      <protection/>
    </xf>
    <xf numFmtId="49" fontId="10" fillId="0" borderId="3" xfId="312" applyNumberFormat="1" applyFont="1" applyFill="1" applyBorder="1" applyAlignment="1">
      <alignment horizontal="center" vertical="center" wrapText="1"/>
    </xf>
    <xf numFmtId="37" fontId="32" fillId="0" borderId="6" xfId="0" applyFont="1" applyFill="1" applyBorder="1" applyAlignment="1">
      <alignment/>
    </xf>
    <xf numFmtId="0" fontId="10" fillId="0" borderId="0" xfId="312" applyFont="1" applyFill="1" applyBorder="1" applyAlignment="1">
      <alignment/>
    </xf>
    <xf numFmtId="0" fontId="10" fillId="0" borderId="3" xfId="312" applyFont="1" applyBorder="1" applyAlignment="1">
      <alignment horizontal="center" vertical="center" wrapText="1"/>
    </xf>
    <xf numFmtId="0" fontId="10" fillId="0" borderId="0" xfId="311" applyFont="1" applyBorder="1" applyAlignment="1">
      <alignment vertical="center"/>
    </xf>
    <xf numFmtId="0" fontId="10" fillId="0" borderId="0" xfId="241" applyNumberFormat="1" applyFont="1" applyBorder="1" applyAlignment="1">
      <alignment horizontal="left"/>
      <protection/>
    </xf>
    <xf numFmtId="0" fontId="10" fillId="0" borderId="0" xfId="313" applyFont="1" applyBorder="1" applyAlignment="1" applyProtection="1">
      <alignment horizontal="left"/>
      <protection/>
    </xf>
    <xf numFmtId="0" fontId="10" fillId="0" borderId="0" xfId="313" applyFont="1" applyBorder="1" applyAlignment="1">
      <alignment horizontal="left"/>
      <protection/>
    </xf>
    <xf numFmtId="207" fontId="10" fillId="0" borderId="6" xfId="424" applyNumberFormat="1" applyFont="1" applyFill="1" applyBorder="1" applyAlignment="1">
      <alignment horizontal="center"/>
      <protection/>
    </xf>
    <xf numFmtId="0" fontId="10" fillId="0" borderId="6" xfId="241" applyNumberFormat="1" applyFont="1" applyFill="1" applyBorder="1" applyAlignment="1">
      <alignment horizontal="center"/>
      <protection/>
    </xf>
    <xf numFmtId="0" fontId="10" fillId="0" borderId="6" xfId="313" applyFont="1" applyFill="1" applyBorder="1" applyAlignment="1" applyProtection="1">
      <alignment horizontal="center"/>
      <protection/>
    </xf>
    <xf numFmtId="0" fontId="10" fillId="0" borderId="6" xfId="241" applyNumberFormat="1" applyFont="1" applyBorder="1" applyAlignment="1">
      <alignment horizontal="center" vertical="center"/>
      <protection/>
    </xf>
    <xf numFmtId="0" fontId="10" fillId="0" borderId="6" xfId="313" applyFont="1" applyBorder="1" applyAlignment="1" applyProtection="1">
      <alignment horizontal="center" vertical="center"/>
      <protection/>
    </xf>
    <xf numFmtId="303" fontId="10" fillId="0" borderId="0" xfId="313" applyNumberFormat="1" applyFont="1" applyFill="1" applyBorder="1" applyAlignment="1" applyProtection="1">
      <alignment/>
      <protection/>
    </xf>
    <xf numFmtId="3" fontId="11" fillId="0" borderId="0" xfId="241" applyNumberFormat="1" applyFont="1" applyBorder="1" applyAlignment="1">
      <alignment horizontal="left"/>
      <protection/>
    </xf>
    <xf numFmtId="57" fontId="10" fillId="3" borderId="1" xfId="251" applyNumberFormat="1" applyFont="1" applyFill="1" applyBorder="1" applyAlignment="1" applyProtection="1">
      <alignment horizontal="center" vertical="center" wrapText="1"/>
      <protection/>
    </xf>
    <xf numFmtId="0" fontId="10" fillId="0" borderId="0" xfId="312" applyFont="1" applyBorder="1" applyAlignment="1">
      <alignment horizontal="center"/>
    </xf>
    <xf numFmtId="0" fontId="10" fillId="3" borderId="1" xfId="255" applyFont="1" applyFill="1" applyBorder="1" applyAlignment="1" applyProtection="1">
      <alignment horizontal="center" vertical="center" wrapText="1"/>
      <protection/>
    </xf>
    <xf numFmtId="57" fontId="10" fillId="3" borderId="1" xfId="312" applyNumberFormat="1" applyFont="1" applyFill="1" applyBorder="1" applyAlignment="1">
      <alignment horizontal="center" vertical="center" wrapText="1" shrinkToFit="1"/>
    </xf>
    <xf numFmtId="0" fontId="10" fillId="3" borderId="1" xfId="312" applyFont="1" applyFill="1" applyBorder="1" applyAlignment="1">
      <alignment horizontal="center" vertical="center" wrapText="1" shrinkToFit="1"/>
    </xf>
    <xf numFmtId="0" fontId="10" fillId="3" borderId="5" xfId="312" applyFont="1" applyFill="1" applyBorder="1" applyAlignment="1">
      <alignment horizontal="center" vertical="center" wrapText="1" shrinkToFit="1"/>
    </xf>
    <xf numFmtId="49" fontId="10" fillId="3" borderId="1" xfId="313" applyNumberFormat="1" applyFont="1" applyFill="1" applyBorder="1" applyAlignment="1" applyProtection="1">
      <alignment horizontal="center"/>
      <protection/>
    </xf>
    <xf numFmtId="3" fontId="11" fillId="5" borderId="0" xfId="312" applyNumberFormat="1" applyFont="1" applyFill="1" applyBorder="1" applyAlignment="1">
      <alignment/>
    </xf>
    <xf numFmtId="0" fontId="10" fillId="0" borderId="3" xfId="241" applyNumberFormat="1" applyFont="1" applyBorder="1" applyAlignment="1">
      <alignment horizontal="center" vertical="center" wrapText="1"/>
      <protection/>
    </xf>
    <xf numFmtId="0" fontId="10" fillId="0" borderId="0" xfId="241" applyNumberFormat="1" applyFont="1" applyBorder="1" applyAlignment="1">
      <alignment horizontal="left" wrapText="1"/>
      <protection/>
    </xf>
    <xf numFmtId="0" fontId="10" fillId="0" borderId="0" xfId="241" applyNumberFormat="1" applyFont="1" applyBorder="1" applyAlignment="1">
      <alignment horizontal="center" wrapText="1"/>
      <protection/>
    </xf>
    <xf numFmtId="0" fontId="10" fillId="0" borderId="0" xfId="313" applyFont="1" applyBorder="1" applyAlignment="1">
      <alignment horizontal="left" wrapText="1"/>
      <protection/>
    </xf>
    <xf numFmtId="0" fontId="10" fillId="3" borderId="1" xfId="313" applyFont="1" applyFill="1" applyBorder="1" applyAlignment="1" applyProtection="1">
      <alignment horizontal="center" vertical="center" wrapText="1"/>
      <protection/>
    </xf>
    <xf numFmtId="0" fontId="10" fillId="3" borderId="6" xfId="254" applyFont="1" applyFill="1" applyBorder="1" applyAlignment="1" applyProtection="1">
      <alignment horizontal="center" vertical="center" wrapText="1"/>
      <protection/>
    </xf>
    <xf numFmtId="57" fontId="10" fillId="3" borderId="5" xfId="312" applyNumberFormat="1" applyFont="1" applyFill="1" applyBorder="1" applyAlignment="1">
      <alignment horizontal="center" vertical="center" wrapText="1" shrinkToFit="1"/>
    </xf>
    <xf numFmtId="244" fontId="10" fillId="0" borderId="0" xfId="313" applyNumberFormat="1" applyFont="1" applyBorder="1" applyAlignment="1" applyProtection="1">
      <alignment/>
      <protection locked="0"/>
    </xf>
    <xf numFmtId="262" fontId="10" fillId="0" borderId="0" xfId="313" applyNumberFormat="1" applyFont="1" applyBorder="1" applyAlignment="1" applyProtection="1">
      <alignment/>
      <protection locked="0"/>
    </xf>
    <xf numFmtId="311" fontId="10" fillId="0" borderId="0" xfId="313" applyNumberFormat="1" applyFont="1" applyFill="1" applyBorder="1" applyAlignment="1" applyProtection="1">
      <alignment/>
      <protection locked="0"/>
    </xf>
    <xf numFmtId="4" fontId="10" fillId="0" borderId="0" xfId="312" applyNumberFormat="1" applyFont="1" applyBorder="1" applyAlignment="1">
      <alignment/>
    </xf>
    <xf numFmtId="244" fontId="11" fillId="3" borderId="0" xfId="313" applyNumberFormat="1" applyFont="1" applyFill="1" applyBorder="1" applyAlignment="1" applyProtection="1">
      <alignment/>
      <protection locked="0"/>
    </xf>
    <xf numFmtId="262" fontId="11" fillId="3" borderId="0" xfId="313" applyNumberFormat="1" applyFont="1" applyFill="1" applyBorder="1" applyAlignment="1" applyProtection="1">
      <alignment/>
      <protection locked="0"/>
    </xf>
    <xf numFmtId="311" fontId="11" fillId="3" borderId="0" xfId="313" applyNumberFormat="1" applyFont="1" applyFill="1" applyBorder="1" applyAlignment="1" applyProtection="1">
      <alignment/>
      <protection locked="0"/>
    </xf>
    <xf numFmtId="4" fontId="11" fillId="3" borderId="0" xfId="312" applyNumberFormat="1" applyFont="1" applyFill="1" applyBorder="1" applyAlignment="1">
      <alignment/>
    </xf>
    <xf numFmtId="3" fontId="10" fillId="0" borderId="0" xfId="312" applyNumberFormat="1" applyFont="1" applyFill="1" applyBorder="1" applyAlignment="1">
      <alignment/>
    </xf>
    <xf numFmtId="202" fontId="10" fillId="0" borderId="3" xfId="255" applyNumberFormat="1" applyFont="1" applyBorder="1" applyAlignment="1" applyProtection="1">
      <alignment horizontal="center" vertical="center" wrapText="1"/>
      <protection locked="0"/>
    </xf>
    <xf numFmtId="38" fontId="10" fillId="0" borderId="3" xfId="19" applyFont="1" applyBorder="1" applyAlignment="1">
      <alignment horizontal="center" vertical="center" wrapText="1"/>
    </xf>
    <xf numFmtId="0" fontId="10" fillId="0" borderId="3" xfId="312" applyFont="1" applyFill="1" applyBorder="1" applyAlignment="1">
      <alignment horizontal="center" vertical="center" wrapText="1"/>
    </xf>
    <xf numFmtId="0" fontId="10" fillId="0" borderId="0" xfId="313" applyFont="1" applyFill="1" applyBorder="1" applyAlignment="1">
      <alignment horizontal="left" wrapText="1"/>
      <protection/>
    </xf>
    <xf numFmtId="303" fontId="10" fillId="0" borderId="0" xfId="313" applyNumberFormat="1" applyFont="1" applyFill="1" applyBorder="1" applyAlignment="1">
      <alignment horizontal="left" wrapText="1"/>
      <protection/>
    </xf>
    <xf numFmtId="0" fontId="10" fillId="0" borderId="0" xfId="241" applyNumberFormat="1" applyFont="1" applyFill="1" applyBorder="1" applyAlignment="1">
      <alignment horizontal="left" wrapText="1"/>
      <protection/>
    </xf>
    <xf numFmtId="0" fontId="10" fillId="0" borderId="0" xfId="241" applyNumberFormat="1" applyFont="1" applyFill="1" applyBorder="1" applyAlignment="1">
      <alignment horizontal="center" wrapText="1"/>
      <protection/>
    </xf>
    <xf numFmtId="0" fontId="10" fillId="0" borderId="0" xfId="312" applyFont="1" applyFill="1" applyAlignment="1">
      <alignment vertical="center"/>
    </xf>
    <xf numFmtId="242" fontId="10" fillId="0" borderId="0" xfId="312" applyNumberFormat="1" applyFont="1" applyBorder="1" applyAlignment="1">
      <alignment/>
    </xf>
    <xf numFmtId="0" fontId="10" fillId="0" borderId="0" xfId="312" applyNumberFormat="1" applyFont="1" applyBorder="1" applyAlignment="1">
      <alignment/>
    </xf>
    <xf numFmtId="242" fontId="11" fillId="5" borderId="0" xfId="312" applyNumberFormat="1" applyFont="1" applyFill="1" applyBorder="1" applyAlignment="1">
      <alignment/>
    </xf>
    <xf numFmtId="0" fontId="11" fillId="3" borderId="0" xfId="312" applyNumberFormat="1" applyFont="1" applyFill="1" applyBorder="1" applyAlignment="1">
      <alignment/>
    </xf>
    <xf numFmtId="38" fontId="34" fillId="0" borderId="6" xfId="19" applyFont="1" applyFill="1" applyBorder="1" applyAlignment="1">
      <alignment horizontal="left"/>
    </xf>
    <xf numFmtId="0" fontId="10" fillId="3" borderId="7" xfId="241" applyNumberFormat="1" applyFont="1" applyFill="1" applyBorder="1" applyAlignment="1">
      <alignment horizontal="center" vertical="center"/>
      <protection/>
    </xf>
    <xf numFmtId="0" fontId="10" fillId="3" borderId="8" xfId="241" applyNumberFormat="1" applyFont="1" applyFill="1" applyBorder="1" applyAlignment="1">
      <alignment horizontal="center" vertical="center"/>
      <protection/>
    </xf>
    <xf numFmtId="0" fontId="10" fillId="3" borderId="6" xfId="241" applyNumberFormat="1" applyFont="1" applyFill="1" applyBorder="1" applyAlignment="1">
      <alignment horizontal="center" vertical="center" wrapText="1"/>
      <protection/>
    </xf>
    <xf numFmtId="0" fontId="10" fillId="3" borderId="9" xfId="241" applyNumberFormat="1" applyFont="1" applyFill="1" applyBorder="1" applyAlignment="1">
      <alignment horizontal="center" vertical="center" wrapText="1"/>
      <protection/>
    </xf>
    <xf numFmtId="57" fontId="10" fillId="3" borderId="6" xfId="241" applyNumberFormat="1" applyFont="1" applyFill="1" applyBorder="1" applyAlignment="1">
      <alignment horizontal="center" vertical="center" wrapText="1"/>
      <protection/>
    </xf>
    <xf numFmtId="57" fontId="10" fillId="3" borderId="9" xfId="241" applyNumberFormat="1" applyFont="1" applyFill="1" applyBorder="1" applyAlignment="1">
      <alignment horizontal="center" vertical="center" wrapText="1"/>
      <protection/>
    </xf>
    <xf numFmtId="0" fontId="10" fillId="3" borderId="3" xfId="241" applyNumberFormat="1" applyFont="1" applyFill="1" applyBorder="1" applyAlignment="1">
      <alignment horizontal="center" vertical="center"/>
      <protection/>
    </xf>
    <xf numFmtId="0" fontId="10" fillId="3" borderId="4" xfId="241" applyNumberFormat="1" applyFont="1" applyFill="1" applyBorder="1" applyAlignment="1">
      <alignment horizontal="center" vertical="center"/>
      <protection/>
    </xf>
    <xf numFmtId="0" fontId="10" fillId="3" borderId="3" xfId="241" applyNumberFormat="1" applyFont="1" applyFill="1" applyBorder="1" applyAlignment="1">
      <alignment horizontal="center"/>
      <protection/>
    </xf>
    <xf numFmtId="0" fontId="10" fillId="3" borderId="4" xfId="241" applyNumberFormat="1" applyFont="1" applyFill="1" applyBorder="1" applyAlignment="1">
      <alignment horizontal="center"/>
      <protection/>
    </xf>
    <xf numFmtId="0" fontId="10" fillId="3" borderId="7" xfId="241" applyNumberFormat="1" applyFont="1" applyFill="1" applyBorder="1" applyAlignment="1">
      <alignment horizontal="center"/>
      <protection/>
    </xf>
    <xf numFmtId="0" fontId="10" fillId="3" borderId="8" xfId="241" applyNumberFormat="1" applyFont="1" applyFill="1" applyBorder="1" applyAlignment="1">
      <alignment horizontal="center"/>
      <protection/>
    </xf>
    <xf numFmtId="0" fontId="35" fillId="3" borderId="1" xfId="312" applyFont="1" applyFill="1" applyBorder="1" applyAlignment="1">
      <alignment horizontal="center" vertical="center" wrapText="1"/>
    </xf>
  </cellXfs>
  <cellStyles count="436">
    <cellStyle name="Normal" xfId="0"/>
    <cellStyle name="Percent" xfId="15"/>
    <cellStyle name="Hyperlink" xfId="16"/>
    <cellStyle name="ハイパーリンク_youyaku-kisodeta2001" xfId="17"/>
    <cellStyle name="ハイパーリンク_全国第20表" xfId="18"/>
    <cellStyle name="Comma [0]" xfId="19"/>
    <cellStyle name="Comma" xfId="20"/>
    <cellStyle name="Currency [0]" xfId="21"/>
    <cellStyle name="Currency" xfId="22"/>
    <cellStyle name="通貨 [0.00]_05k3d-4" xfId="23"/>
    <cellStyle name="通貨 [0.00]_05k3d-5" xfId="24"/>
    <cellStyle name="通貨 [0.00]_05k3d-6" xfId="25"/>
    <cellStyle name="通貨 [0.00]_２目次案" xfId="26"/>
    <cellStyle name="通貨 [0.00]_6nendata" xfId="27"/>
    <cellStyle name="通貨 [0.00]_a001" xfId="28"/>
    <cellStyle name="通貨 [0.00]_a004" xfId="29"/>
    <cellStyle name="通貨 [0.00]_h11" xfId="30"/>
    <cellStyle name="通貨 [0.00]_h11事業所民営" xfId="31"/>
    <cellStyle name="通貨 [0.00]_h11商業" xfId="32"/>
    <cellStyle name="通貨 [0.00]_sbze3.4" xfId="33"/>
    <cellStyle name="通貨 [0.00]_Sheet1" xfId="34"/>
    <cellStyle name="通貨 [0.00]_Sheet1 (2)" xfId="35"/>
    <cellStyle name="通貨 [0.00]_Sheet1 (2)_総覧　第２表-1" xfId="36"/>
    <cellStyle name="通貨 [0.00]_Sheet1 (2)_第１表" xfId="37"/>
    <cellStyle name="通貨 [0.00]_Sheet1 (2)_第２表-1" xfId="38"/>
    <cellStyle name="通貨 [0.00]_Sheet1 (2)_第２表-1 (2)" xfId="39"/>
    <cellStyle name="通貨 [0.00]_Sheet1 (2)_第２表-2" xfId="40"/>
    <cellStyle name="通貨 [0.00]_Sheet1 (2)_第２表-2 (2)" xfId="41"/>
    <cellStyle name="通貨 [0.00]_Sheet1 (2)_第３表-１" xfId="42"/>
    <cellStyle name="通貨 [0.00]_Sheet1 (2)_第３表-２" xfId="43"/>
    <cellStyle name="通貨 [0.00]_Sheet1_Sheet2" xfId="44"/>
    <cellStyle name="通貨 [0.00]_Sheet1_死産　１表" xfId="45"/>
    <cellStyle name="通貨 [0.00]_Sheet1_死亡  1２表" xfId="46"/>
    <cellStyle name="通貨 [0.00]_Sheet1_死亡  1３表 " xfId="47"/>
    <cellStyle name="通貨 [0.00]_Sheet1_死亡 1１表 " xfId="48"/>
    <cellStyle name="通貨 [0.00]_Sheet1_死亡　１５表" xfId="49"/>
    <cellStyle name="通貨 [0.00]_Sheet1_死亡　１６表" xfId="50"/>
    <cellStyle name="通貨 [0.00]_Sheet1_死亡 １７表" xfId="51"/>
    <cellStyle name="通貨 [0.00]_Sheet1_死亡　１８表" xfId="52"/>
    <cellStyle name="通貨 [0.00]_Sheet1_死亡　１表" xfId="53"/>
    <cellStyle name="通貨 [0.00]_Sheet1_死亡　２表 " xfId="54"/>
    <cellStyle name="通貨 [0.00]_Sheet1_死亡　３表" xfId="55"/>
    <cellStyle name="通貨 [0.00]_Sheet1_死亡　４表 " xfId="56"/>
    <cellStyle name="通貨 [0.00]_Sheet1_死亡　５表" xfId="57"/>
    <cellStyle name="通貨 [0.00]_Sheet1_死亡　６表" xfId="58"/>
    <cellStyle name="通貨 [0.00]_Sheet1_死亡　７表" xfId="59"/>
    <cellStyle name="通貨 [0.00]_Sheet1_死亡　８表" xfId="60"/>
    <cellStyle name="通貨 [0.00]_Sheet1_死亡　９表 " xfId="61"/>
    <cellStyle name="通貨 [0.00]_Sheet1_死亡１０表" xfId="62"/>
    <cellStyle name="通貨 [0.00]_Sheet1_死亡１４表" xfId="63"/>
    <cellStyle name="通貨 [0.00]_Sheet1_第４表" xfId="64"/>
    <cellStyle name="通貨 [0.00]_Sheet1_第５表" xfId="65"/>
    <cellStyle name="通貨 [0.00]_Sheet2" xfId="66"/>
    <cellStyle name="通貨 [0.00]_youyaku-kensuga2001" xfId="67"/>
    <cellStyle name="通貨 [0.00]_youyaku-kisodeta2001" xfId="68"/>
    <cellStyle name="通貨 [0.00]_zenkoku" xfId="69"/>
    <cellStyle name="通貨 [0.00]_がん年次" xfId="70"/>
    <cellStyle name="通貨 [0.00]_悪性部位別死亡数" xfId="71"/>
    <cellStyle name="通貨 [0.00]_悪性部位別年齢調整死亡率" xfId="72"/>
    <cellStyle name="通貨 [0.00]_県勢要覧2002検討" xfId="73"/>
    <cellStyle name="通貨 [0.00]_死因５位　" xfId="74"/>
    <cellStyle name="通貨 [0.00]_死産　１表" xfId="75"/>
    <cellStyle name="通貨 [0.00]_死亡  1２表" xfId="76"/>
    <cellStyle name="通貨 [0.00]_死亡  1２表_1" xfId="77"/>
    <cellStyle name="通貨 [0.00]_死亡  1３表 " xfId="78"/>
    <cellStyle name="通貨 [0.00]_死亡 1１表 " xfId="79"/>
    <cellStyle name="通貨 [0.00]_死亡 1１表 _1" xfId="80"/>
    <cellStyle name="通貨 [0.00]_死亡　１５表" xfId="81"/>
    <cellStyle name="通貨 [0.00]_死亡　１５表_1" xfId="82"/>
    <cellStyle name="通貨 [0.00]_死亡　１６表" xfId="83"/>
    <cellStyle name="通貨 [0.00]_死亡　１６表_1" xfId="84"/>
    <cellStyle name="通貨 [0.00]_死亡 １７表" xfId="85"/>
    <cellStyle name="通貨 [0.00]_死亡　１８表" xfId="86"/>
    <cellStyle name="通貨 [0.00]_死亡　１表" xfId="87"/>
    <cellStyle name="通貨 [0.00]_死亡　１表_1" xfId="88"/>
    <cellStyle name="通貨 [0.00]_死亡　２表 " xfId="89"/>
    <cellStyle name="通貨 [0.00]_死亡　２表 _1" xfId="90"/>
    <cellStyle name="通貨 [0.00]_死亡　３表" xfId="91"/>
    <cellStyle name="通貨 [0.00]_死亡　３表_1" xfId="92"/>
    <cellStyle name="通貨 [0.00]_死亡　４表 " xfId="93"/>
    <cellStyle name="通貨 [0.00]_死亡　４表 _1" xfId="94"/>
    <cellStyle name="通貨 [0.00]_死亡　５表" xfId="95"/>
    <cellStyle name="通貨 [0.00]_死亡　５表_1" xfId="96"/>
    <cellStyle name="通貨 [0.00]_死亡　６表" xfId="97"/>
    <cellStyle name="通貨 [0.00]_死亡　６表_1" xfId="98"/>
    <cellStyle name="通貨 [0.00]_死亡　７表" xfId="99"/>
    <cellStyle name="通貨 [0.00]_死亡　７表_1" xfId="100"/>
    <cellStyle name="通貨 [0.00]_死亡　８表" xfId="101"/>
    <cellStyle name="通貨 [0.00]_死亡　８表_1" xfId="102"/>
    <cellStyle name="通貨 [0.00]_死亡　９表 " xfId="103"/>
    <cellStyle name="通貨 [0.00]_死亡　９表 _1" xfId="104"/>
    <cellStyle name="通貨 [0.00]_死亡１０表" xfId="105"/>
    <cellStyle name="通貨 [0.00]_死亡１０表_1" xfId="106"/>
    <cellStyle name="通貨 [0.00]_死亡１４表" xfId="107"/>
    <cellStyle name="通貨 [0.00]_死亡１４表_1" xfId="108"/>
    <cellStyle name="通貨 [0.00]_死亡１８表" xfId="109"/>
    <cellStyle name="通貨 [0.00]_死亡８表" xfId="110"/>
    <cellStyle name="通貨 [0.00]_諸率12表" xfId="111"/>
    <cellStyle name="通貨 [0.00]_諸率13表" xfId="112"/>
    <cellStyle name="通貨 [0.00]_性・主な死因別死亡数" xfId="113"/>
    <cellStyle name="通貨 [0.00]_性・主な死因別年齢調整死亡率" xfId="114"/>
    <cellStyle name="通貨 [0.00]_選択性１" xfId="115"/>
    <cellStyle name="通貨 [0.00]_全国第20表" xfId="116"/>
    <cellStyle name="通貨 [0.00]_総覧　第２表-1" xfId="117"/>
    <cellStyle name="通貨 [0.00]_第１表" xfId="118"/>
    <cellStyle name="通貨 [0.00]_第２表-1" xfId="119"/>
    <cellStyle name="通貨 [0.00]_第２表-1 (2)" xfId="120"/>
    <cellStyle name="通貨 [0.00]_第２表-2" xfId="121"/>
    <cellStyle name="通貨 [0.00]_第２表-2 (2)" xfId="122"/>
    <cellStyle name="通貨 [0.00]_第３表-１" xfId="123"/>
    <cellStyle name="通貨 [0.00]_第３表-２" xfId="124"/>
    <cellStyle name="通貨 [0.00]_第４表" xfId="125"/>
    <cellStyle name="通貨 [0.00]_第５表" xfId="126"/>
    <cellStyle name="通貨 [0.00]_兵庫のすがた2001" xfId="127"/>
    <cellStyle name="通貨_05k3d-4" xfId="128"/>
    <cellStyle name="通貨_05k3d-5" xfId="129"/>
    <cellStyle name="通貨_05k3d-6" xfId="130"/>
    <cellStyle name="通貨_２目次案" xfId="131"/>
    <cellStyle name="通貨_6nendata" xfId="132"/>
    <cellStyle name="通貨_a001" xfId="133"/>
    <cellStyle name="通貨_a004" xfId="134"/>
    <cellStyle name="通貨_h11" xfId="135"/>
    <cellStyle name="通貨_h11事業所民営" xfId="136"/>
    <cellStyle name="通貨_h11商業" xfId="137"/>
    <cellStyle name="通貨_sbze3.4" xfId="138"/>
    <cellStyle name="通貨_Sheet1" xfId="139"/>
    <cellStyle name="通貨_Sheet1 (2)" xfId="140"/>
    <cellStyle name="通貨_Sheet1 (2)_総覧　第２表-1" xfId="141"/>
    <cellStyle name="通貨_Sheet1 (2)_第１表" xfId="142"/>
    <cellStyle name="通貨_Sheet1 (2)_第２表-1" xfId="143"/>
    <cellStyle name="通貨_Sheet1 (2)_第２表-1 (2)" xfId="144"/>
    <cellStyle name="通貨_Sheet1 (2)_第２表-2" xfId="145"/>
    <cellStyle name="通貨_Sheet1 (2)_第２表-2 (2)" xfId="146"/>
    <cellStyle name="通貨_Sheet1 (2)_第３表-１" xfId="147"/>
    <cellStyle name="通貨_Sheet1 (2)_第３表-２" xfId="148"/>
    <cellStyle name="通貨_Sheet1_Sheet2" xfId="149"/>
    <cellStyle name="通貨_Sheet1_死産　１表" xfId="150"/>
    <cellStyle name="通貨_Sheet1_死亡  1２表" xfId="151"/>
    <cellStyle name="通貨_Sheet1_死亡  1３表 " xfId="152"/>
    <cellStyle name="通貨_Sheet1_死亡 1１表 " xfId="153"/>
    <cellStyle name="通貨_Sheet1_死亡　１５表" xfId="154"/>
    <cellStyle name="通貨_Sheet1_死亡　１６表" xfId="155"/>
    <cellStyle name="通貨_Sheet1_死亡 １７表" xfId="156"/>
    <cellStyle name="通貨_Sheet1_死亡　１８表" xfId="157"/>
    <cellStyle name="通貨_Sheet1_死亡　１表" xfId="158"/>
    <cellStyle name="通貨_Sheet1_死亡　２表 " xfId="159"/>
    <cellStyle name="通貨_Sheet1_死亡　３表" xfId="160"/>
    <cellStyle name="通貨_Sheet1_死亡　４表 " xfId="161"/>
    <cellStyle name="通貨_Sheet1_死亡　５表" xfId="162"/>
    <cellStyle name="通貨_Sheet1_死亡　６表" xfId="163"/>
    <cellStyle name="通貨_Sheet1_死亡　７表" xfId="164"/>
    <cellStyle name="通貨_Sheet1_死亡　８表" xfId="165"/>
    <cellStyle name="通貨_Sheet1_死亡　９表 " xfId="166"/>
    <cellStyle name="通貨_Sheet1_死亡１０表" xfId="167"/>
    <cellStyle name="通貨_Sheet1_死亡１４表" xfId="168"/>
    <cellStyle name="通貨_Sheet1_第４表" xfId="169"/>
    <cellStyle name="通貨_Sheet1_第５表" xfId="170"/>
    <cellStyle name="通貨_Sheet2" xfId="171"/>
    <cellStyle name="通貨_youyaku-kensuga2001" xfId="172"/>
    <cellStyle name="通貨_youyaku-kisodeta2001" xfId="173"/>
    <cellStyle name="通貨_zenkoku" xfId="174"/>
    <cellStyle name="通貨_がん年次" xfId="175"/>
    <cellStyle name="通貨_悪性部位別死亡数" xfId="176"/>
    <cellStyle name="通貨_悪性部位別年齢調整死亡率" xfId="177"/>
    <cellStyle name="通貨_県勢要覧2002検討" xfId="178"/>
    <cellStyle name="通貨_死因５位　" xfId="179"/>
    <cellStyle name="通貨_死産　１表" xfId="180"/>
    <cellStyle name="通貨_死亡  1２表" xfId="181"/>
    <cellStyle name="通貨_死亡  1２表_1" xfId="182"/>
    <cellStyle name="通貨_死亡  1３表 " xfId="183"/>
    <cellStyle name="通貨_死亡 1１表 " xfId="184"/>
    <cellStyle name="通貨_死亡 1１表 _1" xfId="185"/>
    <cellStyle name="通貨_死亡　１５表" xfId="186"/>
    <cellStyle name="通貨_死亡　１５表_1" xfId="187"/>
    <cellStyle name="通貨_死亡　１６表" xfId="188"/>
    <cellStyle name="通貨_死亡　１６表_1" xfId="189"/>
    <cellStyle name="通貨_死亡 １７表" xfId="190"/>
    <cellStyle name="通貨_死亡　１８表" xfId="191"/>
    <cellStyle name="通貨_死亡　１表" xfId="192"/>
    <cellStyle name="通貨_死亡　１表_1" xfId="193"/>
    <cellStyle name="通貨_死亡　２表 " xfId="194"/>
    <cellStyle name="通貨_死亡　２表 _1" xfId="195"/>
    <cellStyle name="通貨_死亡　３表" xfId="196"/>
    <cellStyle name="通貨_死亡　３表_1" xfId="197"/>
    <cellStyle name="通貨_死亡　４表 " xfId="198"/>
    <cellStyle name="通貨_死亡　４表 _1" xfId="199"/>
    <cellStyle name="通貨_死亡　５表" xfId="200"/>
    <cellStyle name="通貨_死亡　５表_1" xfId="201"/>
    <cellStyle name="通貨_死亡　６表" xfId="202"/>
    <cellStyle name="通貨_死亡　６表_1" xfId="203"/>
    <cellStyle name="通貨_死亡　７表" xfId="204"/>
    <cellStyle name="通貨_死亡　７表_1" xfId="205"/>
    <cellStyle name="通貨_死亡　８表" xfId="206"/>
    <cellStyle name="通貨_死亡　８表_1" xfId="207"/>
    <cellStyle name="通貨_死亡　９表 " xfId="208"/>
    <cellStyle name="通貨_死亡　９表 _1" xfId="209"/>
    <cellStyle name="通貨_死亡１０表" xfId="210"/>
    <cellStyle name="通貨_死亡１０表_1" xfId="211"/>
    <cellStyle name="通貨_死亡１４表" xfId="212"/>
    <cellStyle name="通貨_死亡１４表_1" xfId="213"/>
    <cellStyle name="通貨_死亡１８表" xfId="214"/>
    <cellStyle name="通貨_死亡８表" xfId="215"/>
    <cellStyle name="通貨_諸率12表" xfId="216"/>
    <cellStyle name="通貨_諸率13表" xfId="217"/>
    <cellStyle name="通貨_性・主な死因別死亡数" xfId="218"/>
    <cellStyle name="通貨_性・主な死因別年齢調整死亡率" xfId="219"/>
    <cellStyle name="通貨_選択性１" xfId="220"/>
    <cellStyle name="通貨_全国第20表" xfId="221"/>
    <cellStyle name="通貨_総覧　第２表-1" xfId="222"/>
    <cellStyle name="通貨_第１表" xfId="223"/>
    <cellStyle name="通貨_第２表-1" xfId="224"/>
    <cellStyle name="通貨_第２表-1 (2)" xfId="225"/>
    <cellStyle name="通貨_第２表-2" xfId="226"/>
    <cellStyle name="通貨_第２表-2 (2)" xfId="227"/>
    <cellStyle name="通貨_第３表-１" xfId="228"/>
    <cellStyle name="通貨_第３表-２" xfId="229"/>
    <cellStyle name="通貨_第４表" xfId="230"/>
    <cellStyle name="通貨_第５表" xfId="231"/>
    <cellStyle name="通貨_兵庫のすがた2001" xfId="232"/>
    <cellStyle name="標準_ー16ー (1)" xfId="233"/>
    <cellStyle name="標準_ー16ー (2)" xfId="234"/>
    <cellStyle name="標準_0581h4" xfId="235"/>
    <cellStyle name="標準_05k3d-4" xfId="236"/>
    <cellStyle name="標準_05k3d-5" xfId="237"/>
    <cellStyle name="標準_05k3d-6" xfId="238"/>
    <cellStyle name="標準_13県勢要覧1" xfId="239"/>
    <cellStyle name="標準_1人当たり県（国）民所得・経済成長率" xfId="240"/>
    <cellStyle name="標準_2001市町のすがた" xfId="241"/>
    <cellStyle name="標準_２目次案" xfId="242"/>
    <cellStyle name="標準_4　鉱工業" xfId="243"/>
    <cellStyle name="標準_4　鉱工業1" xfId="244"/>
    <cellStyle name="標準_4　鉱工業２" xfId="245"/>
    <cellStyle name="標準_6nendata" xfId="246"/>
    <cellStyle name="標準_a001" xfId="247"/>
    <cellStyle name="標準_a004" xfId="248"/>
    <cellStyle name="標準_Book1" xfId="249"/>
    <cellStyle name="標準_Book3" xfId="250"/>
    <cellStyle name="標準_cb1200a" xfId="251"/>
    <cellStyle name="標準_cb1200b" xfId="252"/>
    <cellStyle name="標準_cb1200c" xfId="253"/>
    <cellStyle name="標準_cb1200d" xfId="254"/>
    <cellStyle name="標準_cb1200e" xfId="255"/>
    <cellStyle name="標準_h11" xfId="256"/>
    <cellStyle name="標準_h11事業所民営" xfId="257"/>
    <cellStyle name="標準_h11商業" xfId="258"/>
    <cellStyle name="標準_H7実数19" xfId="259"/>
    <cellStyle name="標準_ht2001.2" xfId="260"/>
    <cellStyle name="標準_INPUTS~1" xfId="261"/>
    <cellStyle name="標準_JB16" xfId="262"/>
    <cellStyle name="標準_JB16_a002" xfId="263"/>
    <cellStyle name="標準_JB16_a040" xfId="264"/>
    <cellStyle name="標準_JB16_a048" xfId="265"/>
    <cellStyle name="標準_JB16_a051" xfId="266"/>
    <cellStyle name="標準_JB16_a054" xfId="267"/>
    <cellStyle name="標準_JB16_都道府県別年齢3区分別人口" xfId="268"/>
    <cellStyle name="標準_sbze3.4" xfId="269"/>
    <cellStyle name="標準_Sheet1" xfId="270"/>
    <cellStyle name="標準_Sheet1 (2)" xfId="271"/>
    <cellStyle name="標準_Sheet1 (2)_h11" xfId="272"/>
    <cellStyle name="標準_Sheet1 (2)_県勢要覧2002検討" xfId="273"/>
    <cellStyle name="標準_Sheet1 (2)_総覧　第２表-1" xfId="274"/>
    <cellStyle name="標準_Sheet1 (2)_第１表" xfId="275"/>
    <cellStyle name="標準_Sheet1 (2)_第２表-1" xfId="276"/>
    <cellStyle name="標準_Sheet1 (2)_第２表-1 (2)" xfId="277"/>
    <cellStyle name="標準_Sheet1 (2)_第２表-2" xfId="278"/>
    <cellStyle name="標準_Sheet1 (2)_第２表-2 (2)" xfId="279"/>
    <cellStyle name="標準_Sheet1 (2)_第３表-１" xfId="280"/>
    <cellStyle name="標準_Sheet1 (2)_第３表-２" xfId="281"/>
    <cellStyle name="標準_Sheet1_1" xfId="282"/>
    <cellStyle name="標準_Sheet1_h11" xfId="283"/>
    <cellStyle name="標準_Sheet1_Sheet2" xfId="284"/>
    <cellStyle name="標準_Sheet1_県勢要覧2002検討" xfId="285"/>
    <cellStyle name="標準_Sheet1_死産　１表" xfId="286"/>
    <cellStyle name="標準_Sheet1_死亡  1２表" xfId="287"/>
    <cellStyle name="標準_Sheet1_死亡  1３表 " xfId="288"/>
    <cellStyle name="標準_Sheet1_死亡 1１表 " xfId="289"/>
    <cellStyle name="標準_Sheet1_死亡　１５表" xfId="290"/>
    <cellStyle name="標準_Sheet1_死亡　１６表" xfId="291"/>
    <cellStyle name="標準_Sheet1_死亡 １７表" xfId="292"/>
    <cellStyle name="標準_Sheet1_死亡　１８表" xfId="293"/>
    <cellStyle name="標準_Sheet1_死亡　１表" xfId="294"/>
    <cellStyle name="標準_Sheet1_死亡　２表 " xfId="295"/>
    <cellStyle name="標準_Sheet1_死亡　３表" xfId="296"/>
    <cellStyle name="標準_Sheet1_死亡　４表 " xfId="297"/>
    <cellStyle name="標準_Sheet1_死亡　５表" xfId="298"/>
    <cellStyle name="標準_Sheet1_死亡　６表" xfId="299"/>
    <cellStyle name="標準_Sheet1_死亡　７表" xfId="300"/>
    <cellStyle name="標準_Sheet1_死亡　８表" xfId="301"/>
    <cellStyle name="標準_Sheet1_死亡　９表 " xfId="302"/>
    <cellStyle name="標準_Sheet1_死亡１０表" xfId="303"/>
    <cellStyle name="標準_Sheet1_死亡１４表" xfId="304"/>
    <cellStyle name="標準_Sheet1_第４表" xfId="305"/>
    <cellStyle name="標準_Sheet1_第５表" xfId="306"/>
    <cellStyle name="標準_Sheet1_兵庫県年次別（実数・率）" xfId="307"/>
    <cellStyle name="標準_Sheet2" xfId="308"/>
    <cellStyle name="標準_Sheet3" xfId="309"/>
    <cellStyle name="標準_T100911a" xfId="310"/>
    <cellStyle name="標準_youyaku-kensuga2001" xfId="311"/>
    <cellStyle name="標準_youyaku-kisodeta2001" xfId="312"/>
    <cellStyle name="標準_zenkoku" xfId="313"/>
    <cellStyle name="標準_がん年次" xfId="314"/>
    <cellStyle name="標準_ｸﾞﾗﾌﾃﾞｰﾀ" xfId="315"/>
    <cellStyle name="標準_ﾎｰﾑﾍﾟｰｼﾞ総覧" xfId="316"/>
    <cellStyle name="標準_ﾎｰﾑﾍﾟｰｼﾞ用　婚姻" xfId="317"/>
    <cellStyle name="標準_ﾎｰﾑﾍﾟｰｼﾞ用　出生" xfId="318"/>
    <cellStyle name="標準_ﾎｰﾑﾍﾟｰｼﾞ用　離婚" xfId="319"/>
    <cellStyle name="標準_もくじ" xfId="320"/>
    <cellStyle name="標準_悪性部位別死亡数" xfId="321"/>
    <cellStyle name="標準_悪性部位別死亡数_1" xfId="322"/>
    <cellStyle name="標準_悪性部位別年齢調整死亡率" xfId="323"/>
    <cellStyle name="標準_悪性部位別年齢調整死亡率_1" xfId="324"/>
    <cellStyle name="標準_学校数.xls グラフ 4" xfId="325"/>
    <cellStyle name="標準_観光客推移" xfId="326"/>
    <cellStyle name="標準_金融" xfId="327"/>
    <cellStyle name="標準_掲載項目のみ (2)" xfId="328"/>
    <cellStyle name="標準_経済Ⅰ" xfId="329"/>
    <cellStyle name="標準_経済Ⅱ" xfId="330"/>
    <cellStyle name="標準_検討" xfId="331"/>
    <cellStyle name="標準_県勢要覧2002検討" xfId="332"/>
    <cellStyle name="標準_県内総生産.xls グラフ 4" xfId="333"/>
    <cellStyle name="標準_県内総生産.xls グラフ 7" xfId="334"/>
    <cellStyle name="標準_県年次別実数・率" xfId="335"/>
    <cellStyle name="標準_耕地面積推移" xfId="336"/>
    <cellStyle name="標準_高校卒業進路別割合" xfId="337"/>
    <cellStyle name="標準_合特出率" xfId="338"/>
    <cellStyle name="標準_市町C2" xfId="339"/>
    <cellStyle name="標準_市町C3" xfId="340"/>
    <cellStyle name="標準_市町C4" xfId="341"/>
    <cellStyle name="標準_市町C5" xfId="342"/>
    <cellStyle name="標準_市町ｺｰﾄﾞ" xfId="343"/>
    <cellStyle name="標準_指標計算" xfId="344"/>
    <cellStyle name="標準_死因５位　" xfId="345"/>
    <cellStyle name="標準_死因５位　_1" xfId="346"/>
    <cellStyle name="標準_死因５位　_悪性部位別死亡数" xfId="347"/>
    <cellStyle name="標準_死因５位　_悪性部位別年齢調整死亡率" xfId="348"/>
    <cellStyle name="標準_死因５位　_性・主な死因別死亡数" xfId="349"/>
    <cellStyle name="標準_死因５位　_性・主な死因別年齢調整死亡率" xfId="350"/>
    <cellStyle name="標準_死産　１表" xfId="351"/>
    <cellStyle name="標準_死亡  1２表" xfId="352"/>
    <cellStyle name="標準_死亡  1２表_1" xfId="353"/>
    <cellStyle name="標準_死亡  1３表 " xfId="354"/>
    <cellStyle name="標準_死亡 1１表 " xfId="355"/>
    <cellStyle name="標準_死亡 1１表 _1" xfId="356"/>
    <cellStyle name="標準_死亡　１５表" xfId="357"/>
    <cellStyle name="標準_死亡　１５表_1" xfId="358"/>
    <cellStyle name="標準_死亡　１６表" xfId="359"/>
    <cellStyle name="標準_死亡　１６表_1" xfId="360"/>
    <cellStyle name="標準_死亡 １７表" xfId="361"/>
    <cellStyle name="標準_死亡　１８表" xfId="362"/>
    <cellStyle name="標準_死亡　１表" xfId="363"/>
    <cellStyle name="標準_死亡　１表_1" xfId="364"/>
    <cellStyle name="標準_死亡　２表 " xfId="365"/>
    <cellStyle name="標準_死亡　２表 _1" xfId="366"/>
    <cellStyle name="標準_死亡　３表" xfId="367"/>
    <cellStyle name="標準_死亡　３表_1" xfId="368"/>
    <cellStyle name="標準_死亡　４表 " xfId="369"/>
    <cellStyle name="標準_死亡　４表 _1" xfId="370"/>
    <cellStyle name="標準_死亡　５表" xfId="371"/>
    <cellStyle name="標準_死亡　５表_1" xfId="372"/>
    <cellStyle name="標準_死亡　６表" xfId="373"/>
    <cellStyle name="標準_死亡　６表_1" xfId="374"/>
    <cellStyle name="標準_死亡　７表" xfId="375"/>
    <cellStyle name="標準_死亡　７表_1" xfId="376"/>
    <cellStyle name="標準_死亡　８表" xfId="377"/>
    <cellStyle name="標準_死亡　８表_1" xfId="378"/>
    <cellStyle name="標準_死亡　９表 " xfId="379"/>
    <cellStyle name="標準_死亡　９表 _1" xfId="380"/>
    <cellStyle name="標準_死亡１０表" xfId="381"/>
    <cellStyle name="標準_死亡１０表_1" xfId="382"/>
    <cellStyle name="標準_死亡１４表" xfId="383"/>
    <cellStyle name="標準_死亡１４表_1" xfId="384"/>
    <cellStyle name="標準_死亡１８表" xfId="385"/>
    <cellStyle name="標準_死亡８表" xfId="386"/>
    <cellStyle name="標準_事業従業産業別割合" xfId="387"/>
    <cellStyle name="標準_事業従業推移" xfId="388"/>
    <cellStyle name="標準_実数" xfId="389"/>
    <cellStyle name="標準_主要H12．1" xfId="390"/>
    <cellStyle name="標準_住宅" xfId="391"/>
    <cellStyle name="標準_住宅着工" xfId="392"/>
    <cellStyle name="標準_出生死亡・婚姻離婚" xfId="393"/>
    <cellStyle name="標準_諸率12表" xfId="394"/>
    <cellStyle name="標準_諸率13表" xfId="395"/>
    <cellStyle name="標準_商店推移.xls グラフ 3" xfId="396"/>
    <cellStyle name="標準_新・住宅" xfId="397"/>
    <cellStyle name="標準_人口・12.2" xfId="398"/>
    <cellStyle name="標準_人口・世帯数推移" xfId="399"/>
    <cellStyle name="標準_人口・世帯数推移.xls グラフ 1" xfId="400"/>
    <cellStyle name="標準_人口2月" xfId="401"/>
    <cellStyle name="標準_人口地域別割合" xfId="402"/>
    <cellStyle name="標準_性・主な死因別死亡数" xfId="403"/>
    <cellStyle name="標準_性・主な死因別年齢調整死亡率" xfId="404"/>
    <cellStyle name="標準_生死特殊合計出生率" xfId="405"/>
    <cellStyle name="標準_製造業事業所・従業者推移" xfId="406"/>
    <cellStyle name="標準_製造品出荷額等産業別" xfId="407"/>
    <cellStyle name="標準_選択性１" xfId="408"/>
    <cellStyle name="標準_全国刊行" xfId="409"/>
    <cellStyle name="標準_全国第20表" xfId="410"/>
    <cellStyle name="標準_総農家数推移" xfId="411"/>
    <cellStyle name="標準_総覧　第２表-1" xfId="412"/>
    <cellStyle name="標準_速報一覧配布計画" xfId="413"/>
    <cellStyle name="標準_第１表" xfId="414"/>
    <cellStyle name="標準_第２表-1" xfId="415"/>
    <cellStyle name="標準_第２表-1 (2)" xfId="416"/>
    <cellStyle name="標準_第２表-2" xfId="417"/>
    <cellStyle name="標準_第２表-2 (2)" xfId="418"/>
    <cellStyle name="標準_第３表-１" xfId="419"/>
    <cellStyle name="標準_第３表-２" xfId="420"/>
    <cellStyle name="標準_第４表" xfId="421"/>
    <cellStyle name="標準_第５表" xfId="422"/>
    <cellStyle name="標準_第7表" xfId="423"/>
    <cellStyle name="標準_都道府県ｺｰﾄﾞ" xfId="424"/>
    <cellStyle name="標準_年齢調整死亡率" xfId="425"/>
    <cellStyle name="標準_兵庫のすがた2001" xfId="426"/>
    <cellStyle name="標準_兵庫の統計2000.4" xfId="427"/>
    <cellStyle name="標準_兵庫県年次別（実数・率）" xfId="428"/>
    <cellStyle name="標準_明石大橋交通量" xfId="429"/>
    <cellStyle name="標準_目的別観光客" xfId="430"/>
    <cellStyle name="Followed Hyperlink" xfId="431"/>
    <cellStyle name="表示済みのハイパーリンク_youyaku-kisodeta2001" xfId="432"/>
    <cellStyle name="表示済みのハイパーリンク_全国第20表" xfId="433"/>
    <cellStyle name="未定義" xfId="434"/>
    <cellStyle name="未定義_B" xfId="435"/>
    <cellStyle name="未定義_C" xfId="436"/>
    <cellStyle name="未定義_D" xfId="437"/>
    <cellStyle name="未定義_E" xfId="438"/>
    <cellStyle name="未定義_F" xfId="439"/>
    <cellStyle name="未定義_G" xfId="440"/>
    <cellStyle name="未定義_H" xfId="441"/>
    <cellStyle name="未定義_I" xfId="442"/>
    <cellStyle name="未定義_J" xfId="443"/>
    <cellStyle name="未定義_K" xfId="444"/>
    <cellStyle name="未定義_L" xfId="445"/>
    <cellStyle name="未定義_M" xfId="446"/>
    <cellStyle name="未定義_N" xfId="447"/>
    <cellStyle name="未定義_O" xfId="448"/>
    <cellStyle name="未定義_P" xfId="4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53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95250" cy="200025"/>
    <xdr:sp>
      <xdr:nvSpPr>
        <xdr:cNvPr id="68" name="TextBox 68"/>
        <xdr:cNvSpPr txBox="1">
          <a:spLocks noChangeArrowheads="1"/>
        </xdr:cNvSpPr>
      </xdr:nvSpPr>
      <xdr:spPr>
        <a:xfrm>
          <a:off x="20450175" y="87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69" name="TextBox 69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70" name="TextBox 70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71" name="TextBox 71"/>
        <xdr:cNvSpPr txBox="1">
          <a:spLocks noChangeArrowheads="1"/>
        </xdr:cNvSpPr>
      </xdr:nvSpPr>
      <xdr:spPr>
        <a:xfrm>
          <a:off x="2172652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72" name="TextBox 72"/>
        <xdr:cNvSpPr txBox="1">
          <a:spLocks noChangeArrowheads="1"/>
        </xdr:cNvSpPr>
      </xdr:nvSpPr>
      <xdr:spPr>
        <a:xfrm>
          <a:off x="2172652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73" name="TextBox 73"/>
        <xdr:cNvSpPr txBox="1">
          <a:spLocks noChangeArrowheads="1"/>
        </xdr:cNvSpPr>
      </xdr:nvSpPr>
      <xdr:spPr>
        <a:xfrm>
          <a:off x="22593300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74" name="TextBox 74"/>
        <xdr:cNvSpPr txBox="1">
          <a:spLocks noChangeArrowheads="1"/>
        </xdr:cNvSpPr>
      </xdr:nvSpPr>
      <xdr:spPr>
        <a:xfrm>
          <a:off x="22593300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75" name="TextBox 75"/>
        <xdr:cNvSpPr txBox="1">
          <a:spLocks noChangeArrowheads="1"/>
        </xdr:cNvSpPr>
      </xdr:nvSpPr>
      <xdr:spPr>
        <a:xfrm>
          <a:off x="2172652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76" name="TextBox 76"/>
        <xdr:cNvSpPr txBox="1">
          <a:spLocks noChangeArrowheads="1"/>
        </xdr:cNvSpPr>
      </xdr:nvSpPr>
      <xdr:spPr>
        <a:xfrm>
          <a:off x="2172652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77" name="TextBox 77"/>
        <xdr:cNvSpPr txBox="1">
          <a:spLocks noChangeArrowheads="1"/>
        </xdr:cNvSpPr>
      </xdr:nvSpPr>
      <xdr:spPr>
        <a:xfrm>
          <a:off x="22593300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78" name="TextBox 79"/>
        <xdr:cNvSpPr txBox="1">
          <a:spLocks noChangeArrowheads="1"/>
        </xdr:cNvSpPr>
      </xdr:nvSpPr>
      <xdr:spPr>
        <a:xfrm>
          <a:off x="22593300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79" name="TextBox 80"/>
        <xdr:cNvSpPr txBox="1">
          <a:spLocks noChangeArrowheads="1"/>
        </xdr:cNvSpPr>
      </xdr:nvSpPr>
      <xdr:spPr>
        <a:xfrm>
          <a:off x="22593300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80" name="TextBox 81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81" name="TextBox 82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82" name="TextBox 83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83" name="TextBox 84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84" name="TextBox 85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85" name="TextBox 86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86" name="TextBox 87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87" name="TextBox 88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88" name="TextBox 89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89" name="TextBox 90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90" name="TextBox 91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91" name="TextBox 92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92" name="TextBox 93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93" name="TextBox 94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94" name="TextBox 95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95" name="TextBox 96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96" name="TextBox 97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97" name="TextBox 98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98" name="TextBox 99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99" name="TextBox 100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100" name="TextBox 101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54</xdr:row>
      <xdr:rowOff>0</xdr:rowOff>
    </xdr:from>
    <xdr:ext cx="104775" cy="257175"/>
    <xdr:sp>
      <xdr:nvSpPr>
        <xdr:cNvPr id="101" name="TextBox 102"/>
        <xdr:cNvSpPr txBox="1">
          <a:spLocks noChangeArrowheads="1"/>
        </xdr:cNvSpPr>
      </xdr:nvSpPr>
      <xdr:spPr>
        <a:xfrm>
          <a:off x="23345775" y="89154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52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52</xdr:row>
      <xdr:rowOff>0</xdr:rowOff>
    </xdr:from>
    <xdr:ext cx="95250" cy="200025"/>
    <xdr:sp>
      <xdr:nvSpPr>
        <xdr:cNvPr id="68" name="TextBox 68"/>
        <xdr:cNvSpPr txBox="1">
          <a:spLocks noChangeArrowheads="1"/>
        </xdr:cNvSpPr>
      </xdr:nvSpPr>
      <xdr:spPr>
        <a:xfrm>
          <a:off x="2147887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69" name="TextBox 69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70" name="TextBox 70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04775" cy="257175"/>
    <xdr:sp>
      <xdr:nvSpPr>
        <xdr:cNvPr id="71" name="TextBox 71"/>
        <xdr:cNvSpPr txBox="1">
          <a:spLocks noChangeArrowheads="1"/>
        </xdr:cNvSpPr>
      </xdr:nvSpPr>
      <xdr:spPr>
        <a:xfrm>
          <a:off x="222313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04775" cy="257175"/>
    <xdr:sp>
      <xdr:nvSpPr>
        <xdr:cNvPr id="72" name="TextBox 72"/>
        <xdr:cNvSpPr txBox="1">
          <a:spLocks noChangeArrowheads="1"/>
        </xdr:cNvSpPr>
      </xdr:nvSpPr>
      <xdr:spPr>
        <a:xfrm>
          <a:off x="222313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53</xdr:row>
      <xdr:rowOff>0</xdr:rowOff>
    </xdr:from>
    <xdr:ext cx="104775" cy="257175"/>
    <xdr:sp>
      <xdr:nvSpPr>
        <xdr:cNvPr id="73" name="TextBox 73"/>
        <xdr:cNvSpPr txBox="1">
          <a:spLocks noChangeArrowheads="1"/>
        </xdr:cNvSpPr>
      </xdr:nvSpPr>
      <xdr:spPr>
        <a:xfrm>
          <a:off x="237363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53</xdr:row>
      <xdr:rowOff>0</xdr:rowOff>
    </xdr:from>
    <xdr:ext cx="104775" cy="257175"/>
    <xdr:sp>
      <xdr:nvSpPr>
        <xdr:cNvPr id="74" name="TextBox 74"/>
        <xdr:cNvSpPr txBox="1">
          <a:spLocks noChangeArrowheads="1"/>
        </xdr:cNvSpPr>
      </xdr:nvSpPr>
      <xdr:spPr>
        <a:xfrm>
          <a:off x="237363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04775" cy="257175"/>
    <xdr:sp>
      <xdr:nvSpPr>
        <xdr:cNvPr id="75" name="TextBox 75"/>
        <xdr:cNvSpPr txBox="1">
          <a:spLocks noChangeArrowheads="1"/>
        </xdr:cNvSpPr>
      </xdr:nvSpPr>
      <xdr:spPr>
        <a:xfrm>
          <a:off x="229838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04775" cy="257175"/>
    <xdr:sp>
      <xdr:nvSpPr>
        <xdr:cNvPr id="76" name="TextBox 76"/>
        <xdr:cNvSpPr txBox="1">
          <a:spLocks noChangeArrowheads="1"/>
        </xdr:cNvSpPr>
      </xdr:nvSpPr>
      <xdr:spPr>
        <a:xfrm>
          <a:off x="229838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53</xdr:row>
      <xdr:rowOff>0</xdr:rowOff>
    </xdr:from>
    <xdr:ext cx="104775" cy="257175"/>
    <xdr:sp>
      <xdr:nvSpPr>
        <xdr:cNvPr id="77" name="TextBox 77"/>
        <xdr:cNvSpPr txBox="1">
          <a:spLocks noChangeArrowheads="1"/>
        </xdr:cNvSpPr>
      </xdr:nvSpPr>
      <xdr:spPr>
        <a:xfrm>
          <a:off x="237363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53</xdr:row>
      <xdr:rowOff>0</xdr:rowOff>
    </xdr:from>
    <xdr:ext cx="104775" cy="257175"/>
    <xdr:sp>
      <xdr:nvSpPr>
        <xdr:cNvPr id="78" name="TextBox 78"/>
        <xdr:cNvSpPr txBox="1">
          <a:spLocks noChangeArrowheads="1"/>
        </xdr:cNvSpPr>
      </xdr:nvSpPr>
      <xdr:spPr>
        <a:xfrm>
          <a:off x="237363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04775" cy="257175"/>
    <xdr:sp>
      <xdr:nvSpPr>
        <xdr:cNvPr id="79" name="TextBox 79"/>
        <xdr:cNvSpPr txBox="1">
          <a:spLocks noChangeArrowheads="1"/>
        </xdr:cNvSpPr>
      </xdr:nvSpPr>
      <xdr:spPr>
        <a:xfrm>
          <a:off x="2448877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04775" cy="257175"/>
    <xdr:sp>
      <xdr:nvSpPr>
        <xdr:cNvPr id="80" name="TextBox 80"/>
        <xdr:cNvSpPr txBox="1">
          <a:spLocks noChangeArrowheads="1"/>
        </xdr:cNvSpPr>
      </xdr:nvSpPr>
      <xdr:spPr>
        <a:xfrm>
          <a:off x="2448877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81" name="TextBox 81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82" name="TextBox 82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83" name="TextBox 83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84" name="TextBox 84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85" name="TextBox 85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86" name="TextBox 86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87" name="TextBox 87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88" name="TextBox 88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89" name="TextBox 89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90" name="TextBox 90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91" name="TextBox 91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92" name="TextBox 92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93" name="TextBox 93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94" name="TextBox 94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95" name="TextBox 95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96" name="TextBox 96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97" name="TextBox 97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98" name="TextBox 98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99" name="TextBox 99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100" name="TextBox 100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101" name="TextBox 101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34</xdr:col>
      <xdr:colOff>0</xdr:colOff>
      <xdr:row>53</xdr:row>
      <xdr:rowOff>0</xdr:rowOff>
    </xdr:from>
    <xdr:ext cx="104775" cy="257175"/>
    <xdr:sp>
      <xdr:nvSpPr>
        <xdr:cNvPr id="102" name="TextBox 102"/>
        <xdr:cNvSpPr txBox="1">
          <a:spLocks noChangeArrowheads="1"/>
        </xdr:cNvSpPr>
      </xdr:nvSpPr>
      <xdr:spPr>
        <a:xfrm>
          <a:off x="252412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3" name="TextBox 103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4" name="TextBox 104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5" name="TextBox 105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6" name="TextBox 106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7" name="TextBox 107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8" name="TextBox 108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9" name="TextBox 109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0" name="TextBox 110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1" name="TextBox 111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2" name="TextBox 112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3" name="TextBox 113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4" name="TextBox 114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104775"/>
    <xdr:sp>
      <xdr:nvSpPr>
        <xdr:cNvPr id="115" name="TextBox 115"/>
        <xdr:cNvSpPr txBox="1">
          <a:spLocks noChangeArrowheads="1"/>
        </xdr:cNvSpPr>
      </xdr:nvSpPr>
      <xdr:spPr>
        <a:xfrm>
          <a:off x="71818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104775"/>
    <xdr:sp>
      <xdr:nvSpPr>
        <xdr:cNvPr id="116" name="TextBox 116"/>
        <xdr:cNvSpPr txBox="1">
          <a:spLocks noChangeArrowheads="1"/>
        </xdr:cNvSpPr>
      </xdr:nvSpPr>
      <xdr:spPr>
        <a:xfrm>
          <a:off x="71818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95250" cy="104775"/>
    <xdr:sp>
      <xdr:nvSpPr>
        <xdr:cNvPr id="117" name="TextBox 117"/>
        <xdr:cNvSpPr txBox="1">
          <a:spLocks noChangeArrowheads="1"/>
        </xdr:cNvSpPr>
      </xdr:nvSpPr>
      <xdr:spPr>
        <a:xfrm>
          <a:off x="79343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95250" cy="104775"/>
    <xdr:sp>
      <xdr:nvSpPr>
        <xdr:cNvPr id="118" name="TextBox 118"/>
        <xdr:cNvSpPr txBox="1">
          <a:spLocks noChangeArrowheads="1"/>
        </xdr:cNvSpPr>
      </xdr:nvSpPr>
      <xdr:spPr>
        <a:xfrm>
          <a:off x="79343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104775"/>
    <xdr:sp>
      <xdr:nvSpPr>
        <xdr:cNvPr id="119" name="TextBox 119"/>
        <xdr:cNvSpPr txBox="1">
          <a:spLocks noChangeArrowheads="1"/>
        </xdr:cNvSpPr>
      </xdr:nvSpPr>
      <xdr:spPr>
        <a:xfrm>
          <a:off x="86868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104775"/>
    <xdr:sp>
      <xdr:nvSpPr>
        <xdr:cNvPr id="120" name="TextBox 120"/>
        <xdr:cNvSpPr txBox="1">
          <a:spLocks noChangeArrowheads="1"/>
        </xdr:cNvSpPr>
      </xdr:nvSpPr>
      <xdr:spPr>
        <a:xfrm>
          <a:off x="86868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104775"/>
    <xdr:sp>
      <xdr:nvSpPr>
        <xdr:cNvPr id="121" name="TextBox 121"/>
        <xdr:cNvSpPr txBox="1">
          <a:spLocks noChangeArrowheads="1"/>
        </xdr:cNvSpPr>
      </xdr:nvSpPr>
      <xdr:spPr>
        <a:xfrm>
          <a:off x="94392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104775"/>
    <xdr:sp>
      <xdr:nvSpPr>
        <xdr:cNvPr id="122" name="TextBox 122"/>
        <xdr:cNvSpPr txBox="1">
          <a:spLocks noChangeArrowheads="1"/>
        </xdr:cNvSpPr>
      </xdr:nvSpPr>
      <xdr:spPr>
        <a:xfrm>
          <a:off x="94392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104775"/>
    <xdr:sp>
      <xdr:nvSpPr>
        <xdr:cNvPr id="123" name="TextBox 123"/>
        <xdr:cNvSpPr txBox="1">
          <a:spLocks noChangeArrowheads="1"/>
        </xdr:cNvSpPr>
      </xdr:nvSpPr>
      <xdr:spPr>
        <a:xfrm>
          <a:off x="94392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104775"/>
    <xdr:sp>
      <xdr:nvSpPr>
        <xdr:cNvPr id="124" name="TextBox 124"/>
        <xdr:cNvSpPr txBox="1">
          <a:spLocks noChangeArrowheads="1"/>
        </xdr:cNvSpPr>
      </xdr:nvSpPr>
      <xdr:spPr>
        <a:xfrm>
          <a:off x="94392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104775"/>
    <xdr:sp>
      <xdr:nvSpPr>
        <xdr:cNvPr id="125" name="TextBox 125"/>
        <xdr:cNvSpPr txBox="1">
          <a:spLocks noChangeArrowheads="1"/>
        </xdr:cNvSpPr>
      </xdr:nvSpPr>
      <xdr:spPr>
        <a:xfrm>
          <a:off x="101917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104775"/>
    <xdr:sp>
      <xdr:nvSpPr>
        <xdr:cNvPr id="126" name="TextBox 126"/>
        <xdr:cNvSpPr txBox="1">
          <a:spLocks noChangeArrowheads="1"/>
        </xdr:cNvSpPr>
      </xdr:nvSpPr>
      <xdr:spPr>
        <a:xfrm>
          <a:off x="101917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104775"/>
    <xdr:sp>
      <xdr:nvSpPr>
        <xdr:cNvPr id="127" name="TextBox 127"/>
        <xdr:cNvSpPr txBox="1">
          <a:spLocks noChangeArrowheads="1"/>
        </xdr:cNvSpPr>
      </xdr:nvSpPr>
      <xdr:spPr>
        <a:xfrm>
          <a:off x="109442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104775"/>
    <xdr:sp>
      <xdr:nvSpPr>
        <xdr:cNvPr id="128" name="TextBox 128"/>
        <xdr:cNvSpPr txBox="1">
          <a:spLocks noChangeArrowheads="1"/>
        </xdr:cNvSpPr>
      </xdr:nvSpPr>
      <xdr:spPr>
        <a:xfrm>
          <a:off x="109442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54</xdr:row>
      <xdr:rowOff>0</xdr:rowOff>
    </xdr:from>
    <xdr:ext cx="95250" cy="104775"/>
    <xdr:sp>
      <xdr:nvSpPr>
        <xdr:cNvPr id="129" name="TextBox 129"/>
        <xdr:cNvSpPr txBox="1">
          <a:spLocks noChangeArrowheads="1"/>
        </xdr:cNvSpPr>
      </xdr:nvSpPr>
      <xdr:spPr>
        <a:xfrm>
          <a:off x="305085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54</xdr:row>
      <xdr:rowOff>0</xdr:rowOff>
    </xdr:from>
    <xdr:ext cx="95250" cy="104775"/>
    <xdr:sp>
      <xdr:nvSpPr>
        <xdr:cNvPr id="130" name="TextBox 130"/>
        <xdr:cNvSpPr txBox="1">
          <a:spLocks noChangeArrowheads="1"/>
        </xdr:cNvSpPr>
      </xdr:nvSpPr>
      <xdr:spPr>
        <a:xfrm>
          <a:off x="305085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104775"/>
    <xdr:sp>
      <xdr:nvSpPr>
        <xdr:cNvPr id="131" name="TextBox 131"/>
        <xdr:cNvSpPr txBox="1">
          <a:spLocks noChangeArrowheads="1"/>
        </xdr:cNvSpPr>
      </xdr:nvSpPr>
      <xdr:spPr>
        <a:xfrm>
          <a:off x="26670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104775"/>
    <xdr:sp>
      <xdr:nvSpPr>
        <xdr:cNvPr id="132" name="TextBox 132"/>
        <xdr:cNvSpPr txBox="1">
          <a:spLocks noChangeArrowheads="1"/>
        </xdr:cNvSpPr>
      </xdr:nvSpPr>
      <xdr:spPr>
        <a:xfrm>
          <a:off x="26670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104775"/>
    <xdr:sp>
      <xdr:nvSpPr>
        <xdr:cNvPr id="133" name="TextBox 133"/>
        <xdr:cNvSpPr txBox="1">
          <a:spLocks noChangeArrowheads="1"/>
        </xdr:cNvSpPr>
      </xdr:nvSpPr>
      <xdr:spPr>
        <a:xfrm>
          <a:off x="34194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104775"/>
    <xdr:sp>
      <xdr:nvSpPr>
        <xdr:cNvPr id="134" name="TextBox 134"/>
        <xdr:cNvSpPr txBox="1">
          <a:spLocks noChangeArrowheads="1"/>
        </xdr:cNvSpPr>
      </xdr:nvSpPr>
      <xdr:spPr>
        <a:xfrm>
          <a:off x="34194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04775"/>
    <xdr:sp>
      <xdr:nvSpPr>
        <xdr:cNvPr id="135" name="TextBox 135"/>
        <xdr:cNvSpPr txBox="1">
          <a:spLocks noChangeArrowheads="1"/>
        </xdr:cNvSpPr>
      </xdr:nvSpPr>
      <xdr:spPr>
        <a:xfrm>
          <a:off x="139541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54</xdr:row>
      <xdr:rowOff>0</xdr:rowOff>
    </xdr:from>
    <xdr:ext cx="95250" cy="104775"/>
    <xdr:sp>
      <xdr:nvSpPr>
        <xdr:cNvPr id="136" name="TextBox 136"/>
        <xdr:cNvSpPr txBox="1">
          <a:spLocks noChangeArrowheads="1"/>
        </xdr:cNvSpPr>
      </xdr:nvSpPr>
      <xdr:spPr>
        <a:xfrm>
          <a:off x="139541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52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95250" cy="200025"/>
    <xdr:sp>
      <xdr:nvSpPr>
        <xdr:cNvPr id="68" name="TextBox 68"/>
        <xdr:cNvSpPr txBox="1">
          <a:spLocks noChangeArrowheads="1"/>
        </xdr:cNvSpPr>
      </xdr:nvSpPr>
      <xdr:spPr>
        <a:xfrm>
          <a:off x="8086725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69" name="TextBox 69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70" name="TextBox 70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71" name="TextBox 71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72" name="TextBox 72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73" name="TextBox 73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74" name="TextBox 74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75" name="TextBox 75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76" name="TextBox 76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77" name="TextBox 77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78" name="TextBox 78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79" name="TextBox 79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80" name="TextBox 80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81" name="TextBox 81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82" name="TextBox 82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83" name="TextBox 83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84" name="TextBox 84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85" name="TextBox 85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86" name="TextBox 86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87" name="TextBox 87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88" name="TextBox 88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89" name="TextBox 89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90" name="TextBox 90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91" name="TextBox 91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92" name="TextBox 92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93" name="TextBox 93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94" name="TextBox 94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95" name="TextBox 95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96" name="TextBox 96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97" name="TextBox 97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98" name="TextBox 98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99" name="TextBox 99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100" name="TextBox 100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101" name="TextBox 101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57175"/>
    <xdr:sp>
      <xdr:nvSpPr>
        <xdr:cNvPr id="102" name="TextBox 102"/>
        <xdr:cNvSpPr txBox="1">
          <a:spLocks noChangeArrowheads="1"/>
        </xdr:cNvSpPr>
      </xdr:nvSpPr>
      <xdr:spPr>
        <a:xfrm>
          <a:off x="80867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3" name="TextBox 103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4" name="TextBox 104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5" name="TextBox 105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6" name="TextBox 106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7" name="TextBox 107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8" name="TextBox 108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9" name="TextBox 109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0" name="TextBox 110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1" name="TextBox 111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2" name="TextBox 112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3" name="TextBox 113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4" name="TextBox 114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104775"/>
    <xdr:sp>
      <xdr:nvSpPr>
        <xdr:cNvPr id="115" name="TextBox 115"/>
        <xdr:cNvSpPr txBox="1">
          <a:spLocks noChangeArrowheads="1"/>
        </xdr:cNvSpPr>
      </xdr:nvSpPr>
      <xdr:spPr>
        <a:xfrm>
          <a:off x="49244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104775"/>
    <xdr:sp>
      <xdr:nvSpPr>
        <xdr:cNvPr id="116" name="TextBox 116"/>
        <xdr:cNvSpPr txBox="1">
          <a:spLocks noChangeArrowheads="1"/>
        </xdr:cNvSpPr>
      </xdr:nvSpPr>
      <xdr:spPr>
        <a:xfrm>
          <a:off x="49244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104775"/>
    <xdr:sp>
      <xdr:nvSpPr>
        <xdr:cNvPr id="117" name="TextBox 117"/>
        <xdr:cNvSpPr txBox="1">
          <a:spLocks noChangeArrowheads="1"/>
        </xdr:cNvSpPr>
      </xdr:nvSpPr>
      <xdr:spPr>
        <a:xfrm>
          <a:off x="49244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104775"/>
    <xdr:sp>
      <xdr:nvSpPr>
        <xdr:cNvPr id="118" name="TextBox 118"/>
        <xdr:cNvSpPr txBox="1">
          <a:spLocks noChangeArrowheads="1"/>
        </xdr:cNvSpPr>
      </xdr:nvSpPr>
      <xdr:spPr>
        <a:xfrm>
          <a:off x="49244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95250" cy="104775"/>
    <xdr:sp>
      <xdr:nvSpPr>
        <xdr:cNvPr id="119" name="TextBox 119"/>
        <xdr:cNvSpPr txBox="1">
          <a:spLocks noChangeArrowheads="1"/>
        </xdr:cNvSpPr>
      </xdr:nvSpPr>
      <xdr:spPr>
        <a:xfrm>
          <a:off x="56769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95250" cy="104775"/>
    <xdr:sp>
      <xdr:nvSpPr>
        <xdr:cNvPr id="120" name="TextBox 120"/>
        <xdr:cNvSpPr txBox="1">
          <a:spLocks noChangeArrowheads="1"/>
        </xdr:cNvSpPr>
      </xdr:nvSpPr>
      <xdr:spPr>
        <a:xfrm>
          <a:off x="56769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04775"/>
    <xdr:sp>
      <xdr:nvSpPr>
        <xdr:cNvPr id="121" name="TextBox 121"/>
        <xdr:cNvSpPr txBox="1">
          <a:spLocks noChangeArrowheads="1"/>
        </xdr:cNvSpPr>
      </xdr:nvSpPr>
      <xdr:spPr>
        <a:xfrm>
          <a:off x="64293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04775"/>
    <xdr:sp>
      <xdr:nvSpPr>
        <xdr:cNvPr id="122" name="TextBox 122"/>
        <xdr:cNvSpPr txBox="1">
          <a:spLocks noChangeArrowheads="1"/>
        </xdr:cNvSpPr>
      </xdr:nvSpPr>
      <xdr:spPr>
        <a:xfrm>
          <a:off x="64293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04775"/>
    <xdr:sp>
      <xdr:nvSpPr>
        <xdr:cNvPr id="123" name="TextBox 123"/>
        <xdr:cNvSpPr txBox="1">
          <a:spLocks noChangeArrowheads="1"/>
        </xdr:cNvSpPr>
      </xdr:nvSpPr>
      <xdr:spPr>
        <a:xfrm>
          <a:off x="64293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04775"/>
    <xdr:sp>
      <xdr:nvSpPr>
        <xdr:cNvPr id="124" name="TextBox 124"/>
        <xdr:cNvSpPr txBox="1">
          <a:spLocks noChangeArrowheads="1"/>
        </xdr:cNvSpPr>
      </xdr:nvSpPr>
      <xdr:spPr>
        <a:xfrm>
          <a:off x="64293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04775"/>
    <xdr:sp>
      <xdr:nvSpPr>
        <xdr:cNvPr id="125" name="TextBox 125"/>
        <xdr:cNvSpPr txBox="1">
          <a:spLocks noChangeArrowheads="1"/>
        </xdr:cNvSpPr>
      </xdr:nvSpPr>
      <xdr:spPr>
        <a:xfrm>
          <a:off x="64293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04775"/>
    <xdr:sp>
      <xdr:nvSpPr>
        <xdr:cNvPr id="126" name="TextBox 126"/>
        <xdr:cNvSpPr txBox="1">
          <a:spLocks noChangeArrowheads="1"/>
        </xdr:cNvSpPr>
      </xdr:nvSpPr>
      <xdr:spPr>
        <a:xfrm>
          <a:off x="64293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04775"/>
    <xdr:sp>
      <xdr:nvSpPr>
        <xdr:cNvPr id="127" name="TextBox 127"/>
        <xdr:cNvSpPr txBox="1">
          <a:spLocks noChangeArrowheads="1"/>
        </xdr:cNvSpPr>
      </xdr:nvSpPr>
      <xdr:spPr>
        <a:xfrm>
          <a:off x="64293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04775"/>
    <xdr:sp>
      <xdr:nvSpPr>
        <xdr:cNvPr id="128" name="TextBox 128"/>
        <xdr:cNvSpPr txBox="1">
          <a:spLocks noChangeArrowheads="1"/>
        </xdr:cNvSpPr>
      </xdr:nvSpPr>
      <xdr:spPr>
        <a:xfrm>
          <a:off x="64293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95250" cy="104775"/>
    <xdr:sp>
      <xdr:nvSpPr>
        <xdr:cNvPr id="129" name="TextBox 129"/>
        <xdr:cNvSpPr txBox="1">
          <a:spLocks noChangeArrowheads="1"/>
        </xdr:cNvSpPr>
      </xdr:nvSpPr>
      <xdr:spPr>
        <a:xfrm>
          <a:off x="80867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95250" cy="104775"/>
    <xdr:sp>
      <xdr:nvSpPr>
        <xdr:cNvPr id="130" name="TextBox 130"/>
        <xdr:cNvSpPr txBox="1">
          <a:spLocks noChangeArrowheads="1"/>
        </xdr:cNvSpPr>
      </xdr:nvSpPr>
      <xdr:spPr>
        <a:xfrm>
          <a:off x="80867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104775"/>
    <xdr:sp>
      <xdr:nvSpPr>
        <xdr:cNvPr id="131" name="TextBox 131"/>
        <xdr:cNvSpPr txBox="1">
          <a:spLocks noChangeArrowheads="1"/>
        </xdr:cNvSpPr>
      </xdr:nvSpPr>
      <xdr:spPr>
        <a:xfrm>
          <a:off x="26670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104775"/>
    <xdr:sp>
      <xdr:nvSpPr>
        <xdr:cNvPr id="132" name="TextBox 132"/>
        <xdr:cNvSpPr txBox="1">
          <a:spLocks noChangeArrowheads="1"/>
        </xdr:cNvSpPr>
      </xdr:nvSpPr>
      <xdr:spPr>
        <a:xfrm>
          <a:off x="26670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104775"/>
    <xdr:sp>
      <xdr:nvSpPr>
        <xdr:cNvPr id="133" name="TextBox 133"/>
        <xdr:cNvSpPr txBox="1">
          <a:spLocks noChangeArrowheads="1"/>
        </xdr:cNvSpPr>
      </xdr:nvSpPr>
      <xdr:spPr>
        <a:xfrm>
          <a:off x="34194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104775"/>
    <xdr:sp>
      <xdr:nvSpPr>
        <xdr:cNvPr id="134" name="TextBox 134"/>
        <xdr:cNvSpPr txBox="1">
          <a:spLocks noChangeArrowheads="1"/>
        </xdr:cNvSpPr>
      </xdr:nvSpPr>
      <xdr:spPr>
        <a:xfrm>
          <a:off x="34194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95250" cy="104775"/>
    <xdr:sp>
      <xdr:nvSpPr>
        <xdr:cNvPr id="135" name="TextBox 135"/>
        <xdr:cNvSpPr txBox="1">
          <a:spLocks noChangeArrowheads="1"/>
        </xdr:cNvSpPr>
      </xdr:nvSpPr>
      <xdr:spPr>
        <a:xfrm>
          <a:off x="80867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95250" cy="104775"/>
    <xdr:sp>
      <xdr:nvSpPr>
        <xdr:cNvPr id="136" name="TextBox 136"/>
        <xdr:cNvSpPr txBox="1">
          <a:spLocks noChangeArrowheads="1"/>
        </xdr:cNvSpPr>
      </xdr:nvSpPr>
      <xdr:spPr>
        <a:xfrm>
          <a:off x="80867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52400"/>
    <xdr:sp>
      <xdr:nvSpPr>
        <xdr:cNvPr id="137" name="TextBox 137"/>
        <xdr:cNvSpPr txBox="1">
          <a:spLocks noChangeArrowheads="1"/>
        </xdr:cNvSpPr>
      </xdr:nvSpPr>
      <xdr:spPr>
        <a:xfrm>
          <a:off x="93345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52400"/>
    <xdr:sp>
      <xdr:nvSpPr>
        <xdr:cNvPr id="138" name="TextBox 138"/>
        <xdr:cNvSpPr txBox="1">
          <a:spLocks noChangeArrowheads="1"/>
        </xdr:cNvSpPr>
      </xdr:nvSpPr>
      <xdr:spPr>
        <a:xfrm>
          <a:off x="93345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52400"/>
    <xdr:sp>
      <xdr:nvSpPr>
        <xdr:cNvPr id="139" name="TextBox 139"/>
        <xdr:cNvSpPr txBox="1">
          <a:spLocks noChangeArrowheads="1"/>
        </xdr:cNvSpPr>
      </xdr:nvSpPr>
      <xdr:spPr>
        <a:xfrm>
          <a:off x="93345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52400"/>
    <xdr:sp>
      <xdr:nvSpPr>
        <xdr:cNvPr id="140" name="TextBox 140"/>
        <xdr:cNvSpPr txBox="1">
          <a:spLocks noChangeArrowheads="1"/>
        </xdr:cNvSpPr>
      </xdr:nvSpPr>
      <xdr:spPr>
        <a:xfrm>
          <a:off x="93345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52400"/>
    <xdr:sp>
      <xdr:nvSpPr>
        <xdr:cNvPr id="141" name="TextBox 141"/>
        <xdr:cNvSpPr txBox="1">
          <a:spLocks noChangeArrowheads="1"/>
        </xdr:cNvSpPr>
      </xdr:nvSpPr>
      <xdr:spPr>
        <a:xfrm>
          <a:off x="93345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52400"/>
    <xdr:sp>
      <xdr:nvSpPr>
        <xdr:cNvPr id="142" name="TextBox 142"/>
        <xdr:cNvSpPr txBox="1">
          <a:spLocks noChangeArrowheads="1"/>
        </xdr:cNvSpPr>
      </xdr:nvSpPr>
      <xdr:spPr>
        <a:xfrm>
          <a:off x="93345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52400"/>
    <xdr:sp>
      <xdr:nvSpPr>
        <xdr:cNvPr id="143" name="TextBox 143"/>
        <xdr:cNvSpPr txBox="1">
          <a:spLocks noChangeArrowheads="1"/>
        </xdr:cNvSpPr>
      </xdr:nvSpPr>
      <xdr:spPr>
        <a:xfrm>
          <a:off x="93345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52400"/>
    <xdr:sp>
      <xdr:nvSpPr>
        <xdr:cNvPr id="144" name="TextBox 144"/>
        <xdr:cNvSpPr txBox="1">
          <a:spLocks noChangeArrowheads="1"/>
        </xdr:cNvSpPr>
      </xdr:nvSpPr>
      <xdr:spPr>
        <a:xfrm>
          <a:off x="93345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52400"/>
    <xdr:sp>
      <xdr:nvSpPr>
        <xdr:cNvPr id="145" name="TextBox 145"/>
        <xdr:cNvSpPr txBox="1">
          <a:spLocks noChangeArrowheads="1"/>
        </xdr:cNvSpPr>
      </xdr:nvSpPr>
      <xdr:spPr>
        <a:xfrm>
          <a:off x="93345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52400"/>
    <xdr:sp>
      <xdr:nvSpPr>
        <xdr:cNvPr id="146" name="TextBox 146"/>
        <xdr:cNvSpPr txBox="1">
          <a:spLocks noChangeArrowheads="1"/>
        </xdr:cNvSpPr>
      </xdr:nvSpPr>
      <xdr:spPr>
        <a:xfrm>
          <a:off x="93345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52400"/>
    <xdr:sp>
      <xdr:nvSpPr>
        <xdr:cNvPr id="147" name="TextBox 147"/>
        <xdr:cNvSpPr txBox="1">
          <a:spLocks noChangeArrowheads="1"/>
        </xdr:cNvSpPr>
      </xdr:nvSpPr>
      <xdr:spPr>
        <a:xfrm>
          <a:off x="93345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52400"/>
    <xdr:sp>
      <xdr:nvSpPr>
        <xdr:cNvPr id="148" name="TextBox 148"/>
        <xdr:cNvSpPr txBox="1">
          <a:spLocks noChangeArrowheads="1"/>
        </xdr:cNvSpPr>
      </xdr:nvSpPr>
      <xdr:spPr>
        <a:xfrm>
          <a:off x="93345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152400"/>
    <xdr:sp>
      <xdr:nvSpPr>
        <xdr:cNvPr id="149" name="TextBox 149"/>
        <xdr:cNvSpPr txBox="1">
          <a:spLocks noChangeArrowheads="1"/>
        </xdr:cNvSpPr>
      </xdr:nvSpPr>
      <xdr:spPr>
        <a:xfrm>
          <a:off x="492442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152400"/>
    <xdr:sp>
      <xdr:nvSpPr>
        <xdr:cNvPr id="150" name="TextBox 150"/>
        <xdr:cNvSpPr txBox="1">
          <a:spLocks noChangeArrowheads="1"/>
        </xdr:cNvSpPr>
      </xdr:nvSpPr>
      <xdr:spPr>
        <a:xfrm>
          <a:off x="492442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152400"/>
    <xdr:sp>
      <xdr:nvSpPr>
        <xdr:cNvPr id="151" name="TextBox 151"/>
        <xdr:cNvSpPr txBox="1">
          <a:spLocks noChangeArrowheads="1"/>
        </xdr:cNvSpPr>
      </xdr:nvSpPr>
      <xdr:spPr>
        <a:xfrm>
          <a:off x="492442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152400"/>
    <xdr:sp>
      <xdr:nvSpPr>
        <xdr:cNvPr id="152" name="TextBox 152"/>
        <xdr:cNvSpPr txBox="1">
          <a:spLocks noChangeArrowheads="1"/>
        </xdr:cNvSpPr>
      </xdr:nvSpPr>
      <xdr:spPr>
        <a:xfrm>
          <a:off x="492442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95250" cy="152400"/>
    <xdr:sp>
      <xdr:nvSpPr>
        <xdr:cNvPr id="153" name="TextBox 153"/>
        <xdr:cNvSpPr txBox="1">
          <a:spLocks noChangeArrowheads="1"/>
        </xdr:cNvSpPr>
      </xdr:nvSpPr>
      <xdr:spPr>
        <a:xfrm>
          <a:off x="567690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95250" cy="152400"/>
    <xdr:sp>
      <xdr:nvSpPr>
        <xdr:cNvPr id="154" name="TextBox 154"/>
        <xdr:cNvSpPr txBox="1">
          <a:spLocks noChangeArrowheads="1"/>
        </xdr:cNvSpPr>
      </xdr:nvSpPr>
      <xdr:spPr>
        <a:xfrm>
          <a:off x="567690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52400"/>
    <xdr:sp>
      <xdr:nvSpPr>
        <xdr:cNvPr id="155" name="TextBox 155"/>
        <xdr:cNvSpPr txBox="1">
          <a:spLocks noChangeArrowheads="1"/>
        </xdr:cNvSpPr>
      </xdr:nvSpPr>
      <xdr:spPr>
        <a:xfrm>
          <a:off x="642937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52400"/>
    <xdr:sp>
      <xdr:nvSpPr>
        <xdr:cNvPr id="156" name="TextBox 156"/>
        <xdr:cNvSpPr txBox="1">
          <a:spLocks noChangeArrowheads="1"/>
        </xdr:cNvSpPr>
      </xdr:nvSpPr>
      <xdr:spPr>
        <a:xfrm>
          <a:off x="642937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52400"/>
    <xdr:sp>
      <xdr:nvSpPr>
        <xdr:cNvPr id="157" name="TextBox 157"/>
        <xdr:cNvSpPr txBox="1">
          <a:spLocks noChangeArrowheads="1"/>
        </xdr:cNvSpPr>
      </xdr:nvSpPr>
      <xdr:spPr>
        <a:xfrm>
          <a:off x="642937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52400"/>
    <xdr:sp>
      <xdr:nvSpPr>
        <xdr:cNvPr id="158" name="TextBox 158"/>
        <xdr:cNvSpPr txBox="1">
          <a:spLocks noChangeArrowheads="1"/>
        </xdr:cNvSpPr>
      </xdr:nvSpPr>
      <xdr:spPr>
        <a:xfrm>
          <a:off x="642937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52400"/>
    <xdr:sp>
      <xdr:nvSpPr>
        <xdr:cNvPr id="159" name="TextBox 159"/>
        <xdr:cNvSpPr txBox="1">
          <a:spLocks noChangeArrowheads="1"/>
        </xdr:cNvSpPr>
      </xdr:nvSpPr>
      <xdr:spPr>
        <a:xfrm>
          <a:off x="642937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52400"/>
    <xdr:sp>
      <xdr:nvSpPr>
        <xdr:cNvPr id="160" name="TextBox 160"/>
        <xdr:cNvSpPr txBox="1">
          <a:spLocks noChangeArrowheads="1"/>
        </xdr:cNvSpPr>
      </xdr:nvSpPr>
      <xdr:spPr>
        <a:xfrm>
          <a:off x="642937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52400"/>
    <xdr:sp>
      <xdr:nvSpPr>
        <xdr:cNvPr id="161" name="TextBox 161"/>
        <xdr:cNvSpPr txBox="1">
          <a:spLocks noChangeArrowheads="1"/>
        </xdr:cNvSpPr>
      </xdr:nvSpPr>
      <xdr:spPr>
        <a:xfrm>
          <a:off x="642937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152400"/>
    <xdr:sp>
      <xdr:nvSpPr>
        <xdr:cNvPr id="162" name="TextBox 162"/>
        <xdr:cNvSpPr txBox="1">
          <a:spLocks noChangeArrowheads="1"/>
        </xdr:cNvSpPr>
      </xdr:nvSpPr>
      <xdr:spPr>
        <a:xfrm>
          <a:off x="642937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152400"/>
    <xdr:sp>
      <xdr:nvSpPr>
        <xdr:cNvPr id="163" name="TextBox 163"/>
        <xdr:cNvSpPr txBox="1">
          <a:spLocks noChangeArrowheads="1"/>
        </xdr:cNvSpPr>
      </xdr:nvSpPr>
      <xdr:spPr>
        <a:xfrm>
          <a:off x="266700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152400"/>
    <xdr:sp>
      <xdr:nvSpPr>
        <xdr:cNvPr id="164" name="TextBox 164"/>
        <xdr:cNvSpPr txBox="1">
          <a:spLocks noChangeArrowheads="1"/>
        </xdr:cNvSpPr>
      </xdr:nvSpPr>
      <xdr:spPr>
        <a:xfrm>
          <a:off x="2667000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152400"/>
    <xdr:sp>
      <xdr:nvSpPr>
        <xdr:cNvPr id="165" name="TextBox 165"/>
        <xdr:cNvSpPr txBox="1">
          <a:spLocks noChangeArrowheads="1"/>
        </xdr:cNvSpPr>
      </xdr:nvSpPr>
      <xdr:spPr>
        <a:xfrm>
          <a:off x="341947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152400"/>
    <xdr:sp>
      <xdr:nvSpPr>
        <xdr:cNvPr id="166" name="TextBox 166"/>
        <xdr:cNvSpPr txBox="1">
          <a:spLocks noChangeArrowheads="1"/>
        </xdr:cNvSpPr>
      </xdr:nvSpPr>
      <xdr:spPr>
        <a:xfrm>
          <a:off x="3419475" y="89154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67" name="TextBox 167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68" name="TextBox 168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69" name="TextBox 169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70" name="TextBox 170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71" name="TextBox 171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72" name="TextBox 172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73" name="TextBox 173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74" name="TextBox 174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75" name="TextBox 175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76" name="TextBox 176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77" name="TextBox 177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78" name="TextBox 178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79" name="TextBox 179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80" name="TextBox 180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81" name="TextBox 181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82" name="TextBox 182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83" name="TextBox 183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84" name="TextBox 184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85" name="TextBox 185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86" name="TextBox 186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87" name="TextBox 187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88" name="TextBox 188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89" name="TextBox 189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90" name="TextBox 190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91" name="TextBox 191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92" name="TextBox 192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93" name="TextBox 193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94" name="TextBox 194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95" name="TextBox 195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96" name="TextBox 196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97" name="TextBox 197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98" name="TextBox 198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199" name="TextBox 199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285750"/>
    <xdr:sp>
      <xdr:nvSpPr>
        <xdr:cNvPr id="200" name="TextBox 200"/>
        <xdr:cNvSpPr txBox="1">
          <a:spLocks noChangeArrowheads="1"/>
        </xdr:cNvSpPr>
      </xdr:nvSpPr>
      <xdr:spPr>
        <a:xfrm>
          <a:off x="93345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01" name="TextBox 201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02" name="TextBox 202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03" name="TextBox 203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04" name="TextBox 204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05" name="TextBox 205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06" name="TextBox 206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07" name="TextBox 207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08" name="TextBox 208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09" name="TextBox 209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10" name="TextBox 210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11" name="TextBox 211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12" name="TextBox 212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13" name="TextBox 213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14" name="TextBox 214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15" name="TextBox 215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16" name="TextBox 216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17" name="TextBox 217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18" name="TextBox 218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19" name="TextBox 219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20" name="TextBox 220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21" name="TextBox 221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22" name="TextBox 222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23" name="TextBox 223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24" name="TextBox 224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25" name="TextBox 225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26" name="TextBox 226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27" name="TextBox 227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28" name="TextBox 228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29" name="TextBox 229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30" name="TextBox 230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31" name="TextBox 231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32" name="TextBox 232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33" name="TextBox 233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95250" cy="285750"/>
    <xdr:sp>
      <xdr:nvSpPr>
        <xdr:cNvPr id="234" name="TextBox 234"/>
        <xdr:cNvSpPr txBox="1">
          <a:spLocks noChangeArrowheads="1"/>
        </xdr:cNvSpPr>
      </xdr:nvSpPr>
      <xdr:spPr>
        <a:xfrm>
          <a:off x="180022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35" name="TextBox 235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36" name="TextBox 236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37" name="TextBox 237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38" name="TextBox 238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39" name="TextBox 239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40" name="TextBox 240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41" name="TextBox 241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42" name="TextBox 242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43" name="TextBox 243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44" name="TextBox 244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45" name="TextBox 245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46" name="TextBox 246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47" name="TextBox 247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48" name="TextBox 248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49" name="TextBox 249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50" name="TextBox 250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51" name="TextBox 251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52" name="TextBox 252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53" name="TextBox 253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54" name="TextBox 254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55" name="TextBox 255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56" name="TextBox 256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57" name="TextBox 257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58" name="TextBox 258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59" name="TextBox 259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60" name="TextBox 260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61" name="TextBox 261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62" name="TextBox 262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63" name="TextBox 263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64" name="TextBox 264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65" name="TextBox 265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66" name="TextBox 266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67" name="TextBox 267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285750"/>
    <xdr:sp>
      <xdr:nvSpPr>
        <xdr:cNvPr id="268" name="TextBox 268"/>
        <xdr:cNvSpPr txBox="1">
          <a:spLocks noChangeArrowheads="1"/>
        </xdr:cNvSpPr>
      </xdr:nvSpPr>
      <xdr:spPr>
        <a:xfrm>
          <a:off x="2667000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69" name="TextBox 26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70" name="TextBox 27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71" name="TextBox 27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72" name="TextBox 27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73" name="TextBox 27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74" name="TextBox 27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75" name="TextBox 27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76" name="TextBox 27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77" name="TextBox 27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78" name="TextBox 27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79" name="TextBox 27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80" name="TextBox 28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81" name="TextBox 28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82" name="TextBox 28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83" name="TextBox 28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84" name="TextBox 28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85" name="TextBox 28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86" name="TextBox 28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87" name="TextBox 28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88" name="TextBox 28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89" name="TextBox 28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90" name="TextBox 29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91" name="TextBox 29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92" name="TextBox 29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93" name="TextBox 29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94" name="TextBox 29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95" name="TextBox 29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96" name="TextBox 29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97" name="TextBox 29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98" name="TextBox 29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299" name="TextBox 29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00" name="TextBox 30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01" name="TextBox 30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02" name="TextBox 30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03" name="TextBox 30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04" name="TextBox 30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05" name="TextBox 30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06" name="TextBox 30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07" name="TextBox 30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08" name="TextBox 30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09" name="TextBox 30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10" name="TextBox 31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11" name="TextBox 31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12" name="TextBox 31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13" name="TextBox 31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14" name="TextBox 31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15" name="TextBox 31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16" name="TextBox 31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17" name="TextBox 31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18" name="TextBox 31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19" name="TextBox 31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20" name="TextBox 32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21" name="TextBox 32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22" name="TextBox 32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23" name="TextBox 32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24" name="TextBox 32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25" name="TextBox 32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26" name="TextBox 32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27" name="TextBox 32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28" name="TextBox 32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29" name="TextBox 32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30" name="TextBox 33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31" name="TextBox 33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32" name="TextBox 33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33" name="TextBox 33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34" name="TextBox 33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35" name="TextBox 33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36" name="TextBox 33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37" name="TextBox 33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38" name="TextBox 33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39" name="TextBox 33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40" name="TextBox 34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41" name="TextBox 34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42" name="TextBox 34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43" name="TextBox 34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44" name="TextBox 34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45" name="TextBox 34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46" name="TextBox 34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47" name="TextBox 34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48" name="TextBox 34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49" name="TextBox 34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50" name="TextBox 35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51" name="TextBox 35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52" name="TextBox 35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53" name="TextBox 35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54" name="TextBox 35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55" name="TextBox 35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56" name="TextBox 35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57" name="TextBox 35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58" name="TextBox 35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59" name="TextBox 35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60" name="TextBox 36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61" name="TextBox 36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62" name="TextBox 36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63" name="TextBox 36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64" name="TextBox 36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65" name="TextBox 36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66" name="TextBox 36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67" name="TextBox 36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68" name="TextBox 36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69" name="TextBox 36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70" name="TextBox 37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71" name="TextBox 37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72" name="TextBox 37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73" name="TextBox 37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74" name="TextBox 37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75" name="TextBox 37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76" name="TextBox 37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77" name="TextBox 37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78" name="TextBox 37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79" name="TextBox 37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80" name="TextBox 38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81" name="TextBox 38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82" name="TextBox 38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83" name="TextBox 38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84" name="TextBox 38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85" name="TextBox 38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86" name="TextBox 38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87" name="TextBox 38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88" name="TextBox 38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89" name="TextBox 38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90" name="TextBox 39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91" name="TextBox 39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92" name="TextBox 39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93" name="TextBox 39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94" name="TextBox 39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95" name="TextBox 39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96" name="TextBox 39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97" name="TextBox 39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98" name="TextBox 39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399" name="TextBox 39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00" name="TextBox 40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01" name="TextBox 40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02" name="TextBox 40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03" name="TextBox 40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04" name="TextBox 40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05" name="TextBox 40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06" name="TextBox 40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07" name="TextBox 40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08" name="TextBox 40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09" name="TextBox 40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10" name="TextBox 41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11" name="TextBox 41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12" name="TextBox 41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13" name="TextBox 41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14" name="TextBox 41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15" name="TextBox 41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16" name="TextBox 41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17" name="TextBox 41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18" name="TextBox 41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19" name="TextBox 41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20" name="TextBox 42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21" name="TextBox 42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22" name="TextBox 42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23" name="TextBox 42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24" name="TextBox 42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25" name="TextBox 42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26" name="TextBox 42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27" name="TextBox 42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28" name="TextBox 42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29" name="TextBox 429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30" name="TextBox 430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31" name="TextBox 431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32" name="TextBox 432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33" name="TextBox 433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34" name="TextBox 434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35" name="TextBox 435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36" name="TextBox 436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37" name="TextBox 437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285750"/>
    <xdr:sp>
      <xdr:nvSpPr>
        <xdr:cNvPr id="438" name="TextBox 438"/>
        <xdr:cNvSpPr txBox="1">
          <a:spLocks noChangeArrowheads="1"/>
        </xdr:cNvSpPr>
      </xdr:nvSpPr>
      <xdr:spPr>
        <a:xfrm>
          <a:off x="3419475" y="8915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52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5250" cy="200025"/>
    <xdr:sp>
      <xdr:nvSpPr>
        <xdr:cNvPr id="68" name="TextBox 68"/>
        <xdr:cNvSpPr txBox="1">
          <a:spLocks noChangeArrowheads="1"/>
        </xdr:cNvSpPr>
      </xdr:nvSpPr>
      <xdr:spPr>
        <a:xfrm>
          <a:off x="16325850" y="861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69" name="TextBox 69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70" name="TextBox 70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04775" cy="257175"/>
    <xdr:sp>
      <xdr:nvSpPr>
        <xdr:cNvPr id="71" name="TextBox 71"/>
        <xdr:cNvSpPr txBox="1">
          <a:spLocks noChangeArrowheads="1"/>
        </xdr:cNvSpPr>
      </xdr:nvSpPr>
      <xdr:spPr>
        <a:xfrm>
          <a:off x="178308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04775" cy="257175"/>
    <xdr:sp>
      <xdr:nvSpPr>
        <xdr:cNvPr id="72" name="TextBox 72"/>
        <xdr:cNvSpPr txBox="1">
          <a:spLocks noChangeArrowheads="1"/>
        </xdr:cNvSpPr>
      </xdr:nvSpPr>
      <xdr:spPr>
        <a:xfrm>
          <a:off x="178308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73" name="TextBox 73"/>
        <xdr:cNvSpPr txBox="1">
          <a:spLocks noChangeArrowheads="1"/>
        </xdr:cNvSpPr>
      </xdr:nvSpPr>
      <xdr:spPr>
        <a:xfrm>
          <a:off x="193357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74" name="TextBox 74"/>
        <xdr:cNvSpPr txBox="1">
          <a:spLocks noChangeArrowheads="1"/>
        </xdr:cNvSpPr>
      </xdr:nvSpPr>
      <xdr:spPr>
        <a:xfrm>
          <a:off x="193357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75" name="TextBox 75"/>
        <xdr:cNvSpPr txBox="1">
          <a:spLocks noChangeArrowheads="1"/>
        </xdr:cNvSpPr>
      </xdr:nvSpPr>
      <xdr:spPr>
        <a:xfrm>
          <a:off x="1858327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76" name="TextBox 76"/>
        <xdr:cNvSpPr txBox="1">
          <a:spLocks noChangeArrowheads="1"/>
        </xdr:cNvSpPr>
      </xdr:nvSpPr>
      <xdr:spPr>
        <a:xfrm>
          <a:off x="1858327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77" name="TextBox 77"/>
        <xdr:cNvSpPr txBox="1">
          <a:spLocks noChangeArrowheads="1"/>
        </xdr:cNvSpPr>
      </xdr:nvSpPr>
      <xdr:spPr>
        <a:xfrm>
          <a:off x="193357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78" name="TextBox 78"/>
        <xdr:cNvSpPr txBox="1">
          <a:spLocks noChangeArrowheads="1"/>
        </xdr:cNvSpPr>
      </xdr:nvSpPr>
      <xdr:spPr>
        <a:xfrm>
          <a:off x="1933575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79" name="TextBox 79"/>
        <xdr:cNvSpPr txBox="1">
          <a:spLocks noChangeArrowheads="1"/>
        </xdr:cNvSpPr>
      </xdr:nvSpPr>
      <xdr:spPr>
        <a:xfrm>
          <a:off x="200882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80" name="TextBox 80"/>
        <xdr:cNvSpPr txBox="1">
          <a:spLocks noChangeArrowheads="1"/>
        </xdr:cNvSpPr>
      </xdr:nvSpPr>
      <xdr:spPr>
        <a:xfrm>
          <a:off x="20088225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81" name="TextBox 81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82" name="TextBox 82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83" name="TextBox 83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84" name="TextBox 84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85" name="TextBox 85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86" name="TextBox 86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87" name="TextBox 87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88" name="TextBox 88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89" name="TextBox 89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90" name="TextBox 90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91" name="TextBox 91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92" name="TextBox 92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93" name="TextBox 93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94" name="TextBox 94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95" name="TextBox 95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96" name="TextBox 96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97" name="TextBox 97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98" name="TextBox 98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99" name="TextBox 99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100" name="TextBox 100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101" name="TextBox 101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102" name="TextBox 102"/>
        <xdr:cNvSpPr txBox="1">
          <a:spLocks noChangeArrowheads="1"/>
        </xdr:cNvSpPr>
      </xdr:nvSpPr>
      <xdr:spPr>
        <a:xfrm>
          <a:off x="20955000" y="87630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3" name="TextBox 103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4" name="TextBox 104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5" name="TextBox 105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6" name="TextBox 106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7" name="TextBox 107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8" name="TextBox 108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09" name="TextBox 109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0" name="TextBox 110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1" name="TextBox 111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2" name="TextBox 112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3" name="TextBox 113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5250" cy="104775"/>
    <xdr:sp>
      <xdr:nvSpPr>
        <xdr:cNvPr id="114" name="TextBox 114"/>
        <xdr:cNvSpPr txBox="1">
          <a:spLocks noChangeArrowheads="1"/>
        </xdr:cNvSpPr>
      </xdr:nvSpPr>
      <xdr:spPr>
        <a:xfrm>
          <a:off x="9334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104775"/>
    <xdr:sp>
      <xdr:nvSpPr>
        <xdr:cNvPr id="115" name="TextBox 115"/>
        <xdr:cNvSpPr txBox="1">
          <a:spLocks noChangeArrowheads="1"/>
        </xdr:cNvSpPr>
      </xdr:nvSpPr>
      <xdr:spPr>
        <a:xfrm>
          <a:off x="71818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104775"/>
    <xdr:sp>
      <xdr:nvSpPr>
        <xdr:cNvPr id="116" name="TextBox 116"/>
        <xdr:cNvSpPr txBox="1">
          <a:spLocks noChangeArrowheads="1"/>
        </xdr:cNvSpPr>
      </xdr:nvSpPr>
      <xdr:spPr>
        <a:xfrm>
          <a:off x="71818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95250" cy="104775"/>
    <xdr:sp>
      <xdr:nvSpPr>
        <xdr:cNvPr id="117" name="TextBox 117"/>
        <xdr:cNvSpPr txBox="1">
          <a:spLocks noChangeArrowheads="1"/>
        </xdr:cNvSpPr>
      </xdr:nvSpPr>
      <xdr:spPr>
        <a:xfrm>
          <a:off x="79343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95250" cy="104775"/>
    <xdr:sp>
      <xdr:nvSpPr>
        <xdr:cNvPr id="118" name="TextBox 118"/>
        <xdr:cNvSpPr txBox="1">
          <a:spLocks noChangeArrowheads="1"/>
        </xdr:cNvSpPr>
      </xdr:nvSpPr>
      <xdr:spPr>
        <a:xfrm>
          <a:off x="79343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104775"/>
    <xdr:sp>
      <xdr:nvSpPr>
        <xdr:cNvPr id="119" name="TextBox 119"/>
        <xdr:cNvSpPr txBox="1">
          <a:spLocks noChangeArrowheads="1"/>
        </xdr:cNvSpPr>
      </xdr:nvSpPr>
      <xdr:spPr>
        <a:xfrm>
          <a:off x="86868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104775"/>
    <xdr:sp>
      <xdr:nvSpPr>
        <xdr:cNvPr id="120" name="TextBox 120"/>
        <xdr:cNvSpPr txBox="1">
          <a:spLocks noChangeArrowheads="1"/>
        </xdr:cNvSpPr>
      </xdr:nvSpPr>
      <xdr:spPr>
        <a:xfrm>
          <a:off x="86868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104775"/>
    <xdr:sp>
      <xdr:nvSpPr>
        <xdr:cNvPr id="121" name="TextBox 121"/>
        <xdr:cNvSpPr txBox="1">
          <a:spLocks noChangeArrowheads="1"/>
        </xdr:cNvSpPr>
      </xdr:nvSpPr>
      <xdr:spPr>
        <a:xfrm>
          <a:off x="94392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104775"/>
    <xdr:sp>
      <xdr:nvSpPr>
        <xdr:cNvPr id="122" name="TextBox 122"/>
        <xdr:cNvSpPr txBox="1">
          <a:spLocks noChangeArrowheads="1"/>
        </xdr:cNvSpPr>
      </xdr:nvSpPr>
      <xdr:spPr>
        <a:xfrm>
          <a:off x="94392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104775"/>
    <xdr:sp>
      <xdr:nvSpPr>
        <xdr:cNvPr id="123" name="TextBox 123"/>
        <xdr:cNvSpPr txBox="1">
          <a:spLocks noChangeArrowheads="1"/>
        </xdr:cNvSpPr>
      </xdr:nvSpPr>
      <xdr:spPr>
        <a:xfrm>
          <a:off x="94392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104775"/>
    <xdr:sp>
      <xdr:nvSpPr>
        <xdr:cNvPr id="124" name="TextBox 124"/>
        <xdr:cNvSpPr txBox="1">
          <a:spLocks noChangeArrowheads="1"/>
        </xdr:cNvSpPr>
      </xdr:nvSpPr>
      <xdr:spPr>
        <a:xfrm>
          <a:off x="94392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104775"/>
    <xdr:sp>
      <xdr:nvSpPr>
        <xdr:cNvPr id="125" name="TextBox 125"/>
        <xdr:cNvSpPr txBox="1">
          <a:spLocks noChangeArrowheads="1"/>
        </xdr:cNvSpPr>
      </xdr:nvSpPr>
      <xdr:spPr>
        <a:xfrm>
          <a:off x="101917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104775"/>
    <xdr:sp>
      <xdr:nvSpPr>
        <xdr:cNvPr id="126" name="TextBox 126"/>
        <xdr:cNvSpPr txBox="1">
          <a:spLocks noChangeArrowheads="1"/>
        </xdr:cNvSpPr>
      </xdr:nvSpPr>
      <xdr:spPr>
        <a:xfrm>
          <a:off x="1019175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104775"/>
    <xdr:sp>
      <xdr:nvSpPr>
        <xdr:cNvPr id="127" name="TextBox 127"/>
        <xdr:cNvSpPr txBox="1">
          <a:spLocks noChangeArrowheads="1"/>
        </xdr:cNvSpPr>
      </xdr:nvSpPr>
      <xdr:spPr>
        <a:xfrm>
          <a:off x="109442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104775"/>
    <xdr:sp>
      <xdr:nvSpPr>
        <xdr:cNvPr id="128" name="TextBox 128"/>
        <xdr:cNvSpPr txBox="1">
          <a:spLocks noChangeArrowheads="1"/>
        </xdr:cNvSpPr>
      </xdr:nvSpPr>
      <xdr:spPr>
        <a:xfrm>
          <a:off x="109442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35</xdr:col>
      <xdr:colOff>0</xdr:colOff>
      <xdr:row>54</xdr:row>
      <xdr:rowOff>0</xdr:rowOff>
    </xdr:from>
    <xdr:ext cx="95250" cy="104775"/>
    <xdr:sp>
      <xdr:nvSpPr>
        <xdr:cNvPr id="129" name="TextBox 129"/>
        <xdr:cNvSpPr txBox="1">
          <a:spLocks noChangeArrowheads="1"/>
        </xdr:cNvSpPr>
      </xdr:nvSpPr>
      <xdr:spPr>
        <a:xfrm>
          <a:off x="262223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35</xdr:col>
      <xdr:colOff>0</xdr:colOff>
      <xdr:row>54</xdr:row>
      <xdr:rowOff>0</xdr:rowOff>
    </xdr:from>
    <xdr:ext cx="95250" cy="104775"/>
    <xdr:sp>
      <xdr:nvSpPr>
        <xdr:cNvPr id="130" name="TextBox 130"/>
        <xdr:cNvSpPr txBox="1">
          <a:spLocks noChangeArrowheads="1"/>
        </xdr:cNvSpPr>
      </xdr:nvSpPr>
      <xdr:spPr>
        <a:xfrm>
          <a:off x="2622232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104775"/>
    <xdr:sp>
      <xdr:nvSpPr>
        <xdr:cNvPr id="131" name="TextBox 131"/>
        <xdr:cNvSpPr txBox="1">
          <a:spLocks noChangeArrowheads="1"/>
        </xdr:cNvSpPr>
      </xdr:nvSpPr>
      <xdr:spPr>
        <a:xfrm>
          <a:off x="26670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95250" cy="104775"/>
    <xdr:sp>
      <xdr:nvSpPr>
        <xdr:cNvPr id="132" name="TextBox 132"/>
        <xdr:cNvSpPr txBox="1">
          <a:spLocks noChangeArrowheads="1"/>
        </xdr:cNvSpPr>
      </xdr:nvSpPr>
      <xdr:spPr>
        <a:xfrm>
          <a:off x="26670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104775"/>
    <xdr:sp>
      <xdr:nvSpPr>
        <xdr:cNvPr id="133" name="TextBox 133"/>
        <xdr:cNvSpPr txBox="1">
          <a:spLocks noChangeArrowheads="1"/>
        </xdr:cNvSpPr>
      </xdr:nvSpPr>
      <xdr:spPr>
        <a:xfrm>
          <a:off x="34194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95250" cy="104775"/>
    <xdr:sp>
      <xdr:nvSpPr>
        <xdr:cNvPr id="134" name="TextBox 134"/>
        <xdr:cNvSpPr txBox="1">
          <a:spLocks noChangeArrowheads="1"/>
        </xdr:cNvSpPr>
      </xdr:nvSpPr>
      <xdr:spPr>
        <a:xfrm>
          <a:off x="3419475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104775"/>
    <xdr:sp>
      <xdr:nvSpPr>
        <xdr:cNvPr id="135" name="TextBox 135"/>
        <xdr:cNvSpPr txBox="1">
          <a:spLocks noChangeArrowheads="1"/>
        </xdr:cNvSpPr>
      </xdr:nvSpPr>
      <xdr:spPr>
        <a:xfrm>
          <a:off x="116967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104775"/>
    <xdr:sp>
      <xdr:nvSpPr>
        <xdr:cNvPr id="136" name="TextBox 136"/>
        <xdr:cNvSpPr txBox="1">
          <a:spLocks noChangeArrowheads="1"/>
        </xdr:cNvSpPr>
      </xdr:nvSpPr>
      <xdr:spPr>
        <a:xfrm>
          <a:off x="11696700" y="891540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37" name="TextBox 137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38" name="TextBox 138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39" name="TextBox 139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40" name="TextBox 140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41" name="TextBox 141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42" name="TextBox 142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43" name="TextBox 143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44" name="TextBox 144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45" name="TextBox 145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46" name="TextBox 146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47" name="TextBox 147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48" name="TextBox 148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49" name="TextBox 149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50" name="TextBox 150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51" name="TextBox 151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52" name="TextBox 152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53" name="TextBox 153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54" name="TextBox 154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55" name="TextBox 155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56" name="TextBox 156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57" name="TextBox 157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58" name="TextBox 158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59" name="TextBox 159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60" name="TextBox 160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61" name="TextBox 161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62" name="TextBox 162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63" name="TextBox 163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64" name="TextBox 164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65" name="TextBox 165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66" name="TextBox 166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67" name="TextBox 167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68" name="TextBox 168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69" name="TextBox 169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41</xdr:col>
      <xdr:colOff>0</xdr:colOff>
      <xdr:row>53</xdr:row>
      <xdr:rowOff>0</xdr:rowOff>
    </xdr:from>
    <xdr:ext cx="95250" cy="238125"/>
    <xdr:sp>
      <xdr:nvSpPr>
        <xdr:cNvPr id="170" name="TextBox 170"/>
        <xdr:cNvSpPr txBox="1">
          <a:spLocks noChangeArrowheads="1"/>
        </xdr:cNvSpPr>
      </xdr:nvSpPr>
      <xdr:spPr>
        <a:xfrm>
          <a:off x="30851475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71" name="TextBox 171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72" name="TextBox 172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73" name="TextBox 173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74" name="TextBox 174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75" name="TextBox 175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76" name="TextBox 176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77" name="TextBox 177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78" name="TextBox 178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79" name="TextBox 179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80" name="TextBox 180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81" name="TextBox 181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82" name="TextBox 182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83" name="TextBox 183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84" name="TextBox 184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85" name="TextBox 185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86" name="TextBox 186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87" name="TextBox 187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88" name="TextBox 188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89" name="TextBox 189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90" name="TextBox 190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91" name="TextBox 191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92" name="TextBox 192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93" name="TextBox 193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94" name="TextBox 194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95" name="TextBox 195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96" name="TextBox 196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97" name="TextBox 197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98" name="TextBox 198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199" name="TextBox 199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200" name="TextBox 200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201" name="TextBox 201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202" name="TextBox 202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203" name="TextBox 203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95250" cy="238125"/>
    <xdr:sp>
      <xdr:nvSpPr>
        <xdr:cNvPr id="204" name="TextBox 204"/>
        <xdr:cNvSpPr txBox="1">
          <a:spLocks noChangeArrowheads="1"/>
        </xdr:cNvSpPr>
      </xdr:nvSpPr>
      <xdr:spPr>
        <a:xfrm>
          <a:off x="26974800" y="8763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view="pageBreakPreview" zoomScaleNormal="120" zoomScaleSheetLayoutView="100" workbookViewId="0" topLeftCell="A1">
      <pane xSplit="2" topLeftCell="W1" activePane="topRight" state="frozen"/>
      <selection pane="topLeft" activeCell="A1" sqref="A1"/>
      <selection pane="topRight" activeCell="AD3" sqref="AD3"/>
    </sheetView>
  </sheetViews>
  <sheetFormatPr defaultColWidth="8.66015625" defaultRowHeight="18"/>
  <cols>
    <col min="1" max="1" width="2.58203125" style="6" customWidth="1"/>
    <col min="2" max="2" width="5.58203125" style="4" customWidth="1"/>
    <col min="3" max="9" width="6.58203125" style="5" customWidth="1"/>
    <col min="10" max="12" width="6.58203125" style="45" customWidth="1"/>
    <col min="13" max="13" width="6.58203125" style="8" customWidth="1"/>
    <col min="14" max="19" width="6.58203125" style="33" customWidth="1"/>
    <col min="20" max="20" width="5.58203125" style="8" customWidth="1"/>
    <col min="21" max="23" width="6.58203125" style="33" customWidth="1"/>
    <col min="24" max="27" width="5.58203125" style="33" customWidth="1"/>
    <col min="28" max="29" width="5.58203125" style="8" customWidth="1"/>
    <col min="30" max="31" width="5.58203125" style="5" customWidth="1"/>
    <col min="32" max="32" width="7.58203125" style="5" customWidth="1"/>
    <col min="33" max="33" width="6.58203125" style="5" customWidth="1"/>
    <col min="34" max="16384" width="8.66015625" style="7" customWidth="1"/>
  </cols>
  <sheetData>
    <row r="1" spans="1:33" s="81" customFormat="1" ht="12" customHeight="1">
      <c r="A1" s="3"/>
      <c r="B1" s="13"/>
      <c r="C1" s="3"/>
      <c r="D1" s="3"/>
      <c r="E1" s="3"/>
      <c r="F1" s="58"/>
      <c r="G1" s="11"/>
      <c r="H1" s="58"/>
      <c r="I1" s="58"/>
      <c r="J1" s="58"/>
      <c r="K1" s="59"/>
      <c r="L1" s="60"/>
      <c r="M1" s="3"/>
      <c r="N1" s="3"/>
      <c r="O1" s="27"/>
      <c r="P1" s="27"/>
      <c r="Q1" s="27"/>
      <c r="R1" s="27"/>
      <c r="S1" s="27"/>
      <c r="T1" s="27"/>
      <c r="U1" s="27"/>
      <c r="V1" s="58"/>
      <c r="W1" s="58"/>
      <c r="X1" s="27"/>
      <c r="Y1" s="3"/>
      <c r="Z1" s="61"/>
      <c r="AA1" s="27"/>
      <c r="AB1" s="27"/>
      <c r="AC1" s="27"/>
      <c r="AD1" s="27"/>
      <c r="AE1" s="27"/>
      <c r="AF1" s="27"/>
      <c r="AG1" s="27"/>
    </row>
    <row r="2" spans="1:33" s="56" customFormat="1" ht="12" customHeight="1">
      <c r="A2" s="2"/>
      <c r="B2" s="2"/>
      <c r="C2" s="2">
        <v>115</v>
      </c>
      <c r="D2" s="4">
        <f>C2+1</f>
        <v>116</v>
      </c>
      <c r="E2" s="4">
        <f aca="true" t="shared" si="0" ref="E2:AG2">D2+1</f>
        <v>117</v>
      </c>
      <c r="F2" s="4">
        <f t="shared" si="0"/>
        <v>118</v>
      </c>
      <c r="G2" s="4">
        <f t="shared" si="0"/>
        <v>119</v>
      </c>
      <c r="H2" s="4">
        <f t="shared" si="0"/>
        <v>120</v>
      </c>
      <c r="I2" s="4">
        <f t="shared" si="0"/>
        <v>121</v>
      </c>
      <c r="J2" s="4">
        <f t="shared" si="0"/>
        <v>122</v>
      </c>
      <c r="K2" s="4">
        <f t="shared" si="0"/>
        <v>123</v>
      </c>
      <c r="L2" s="4">
        <f t="shared" si="0"/>
        <v>124</v>
      </c>
      <c r="M2" s="4">
        <f t="shared" si="0"/>
        <v>125</v>
      </c>
      <c r="N2" s="4">
        <f t="shared" si="0"/>
        <v>126</v>
      </c>
      <c r="O2" s="4">
        <f t="shared" si="0"/>
        <v>127</v>
      </c>
      <c r="P2" s="4">
        <f t="shared" si="0"/>
        <v>128</v>
      </c>
      <c r="Q2" s="4">
        <f t="shared" si="0"/>
        <v>129</v>
      </c>
      <c r="R2" s="4">
        <f t="shared" si="0"/>
        <v>130</v>
      </c>
      <c r="S2" s="4">
        <f t="shared" si="0"/>
        <v>131</v>
      </c>
      <c r="T2" s="4">
        <f t="shared" si="0"/>
        <v>132</v>
      </c>
      <c r="U2" s="4">
        <f t="shared" si="0"/>
        <v>133</v>
      </c>
      <c r="V2" s="4">
        <f t="shared" si="0"/>
        <v>134</v>
      </c>
      <c r="W2" s="4">
        <f t="shared" si="0"/>
        <v>135</v>
      </c>
      <c r="X2" s="4">
        <f t="shared" si="0"/>
        <v>136</v>
      </c>
      <c r="Y2" s="4">
        <f t="shared" si="0"/>
        <v>137</v>
      </c>
      <c r="Z2" s="4">
        <f t="shared" si="0"/>
        <v>138</v>
      </c>
      <c r="AA2" s="4">
        <f t="shared" si="0"/>
        <v>139</v>
      </c>
      <c r="AB2" s="4">
        <f t="shared" si="0"/>
        <v>140</v>
      </c>
      <c r="AC2" s="4">
        <f t="shared" si="0"/>
        <v>141</v>
      </c>
      <c r="AD2" s="4">
        <f t="shared" si="0"/>
        <v>142</v>
      </c>
      <c r="AE2" s="4">
        <f t="shared" si="0"/>
        <v>143</v>
      </c>
      <c r="AF2" s="4">
        <f t="shared" si="0"/>
        <v>144</v>
      </c>
      <c r="AG2" s="4">
        <f t="shared" si="0"/>
        <v>145</v>
      </c>
    </row>
    <row r="3" spans="1:33" s="75" customFormat="1" ht="42" customHeight="1">
      <c r="A3" s="162" t="s">
        <v>54</v>
      </c>
      <c r="B3" s="163"/>
      <c r="C3" s="57" t="s">
        <v>63</v>
      </c>
      <c r="D3" s="57" t="s">
        <v>64</v>
      </c>
      <c r="E3" s="57" t="s">
        <v>65</v>
      </c>
      <c r="F3" s="57" t="s">
        <v>66</v>
      </c>
      <c r="G3" s="57" t="s">
        <v>67</v>
      </c>
      <c r="H3" s="57" t="s">
        <v>68</v>
      </c>
      <c r="I3" s="57" t="s">
        <v>69</v>
      </c>
      <c r="J3" s="57" t="s">
        <v>70</v>
      </c>
      <c r="K3" s="57" t="s">
        <v>71</v>
      </c>
      <c r="L3" s="57" t="s">
        <v>72</v>
      </c>
      <c r="M3" s="57" t="s">
        <v>73</v>
      </c>
      <c r="N3" s="57" t="s">
        <v>74</v>
      </c>
      <c r="O3" s="28" t="s">
        <v>75</v>
      </c>
      <c r="P3" s="28" t="s">
        <v>76</v>
      </c>
      <c r="Q3" s="84" t="s">
        <v>77</v>
      </c>
      <c r="R3" s="84" t="s">
        <v>78</v>
      </c>
      <c r="S3" s="85" t="s">
        <v>167</v>
      </c>
      <c r="T3" s="85" t="s">
        <v>168</v>
      </c>
      <c r="U3" s="85" t="s">
        <v>169</v>
      </c>
      <c r="V3" s="62" t="s">
        <v>79</v>
      </c>
      <c r="W3" s="84" t="s">
        <v>300</v>
      </c>
      <c r="X3" s="84" t="s">
        <v>80</v>
      </c>
      <c r="Y3" s="16" t="s">
        <v>81</v>
      </c>
      <c r="Z3" s="28" t="s">
        <v>82</v>
      </c>
      <c r="AA3" s="28" t="s">
        <v>83</v>
      </c>
      <c r="AB3" s="28" t="s">
        <v>84</v>
      </c>
      <c r="AC3" s="28" t="s">
        <v>85</v>
      </c>
      <c r="AD3" s="84" t="s">
        <v>86</v>
      </c>
      <c r="AE3" s="84" t="s">
        <v>87</v>
      </c>
      <c r="AF3" s="28" t="s">
        <v>88</v>
      </c>
      <c r="AG3" s="29" t="s">
        <v>89</v>
      </c>
    </row>
    <row r="4" spans="1:33" s="55" customFormat="1" ht="21" customHeight="1">
      <c r="A4" s="164" t="s">
        <v>59</v>
      </c>
      <c r="B4" s="165"/>
      <c r="C4" s="17">
        <v>37012</v>
      </c>
      <c r="D4" s="17">
        <v>37012</v>
      </c>
      <c r="E4" s="17">
        <v>37012</v>
      </c>
      <c r="F4" s="17">
        <v>37012</v>
      </c>
      <c r="G4" s="17">
        <v>37012</v>
      </c>
      <c r="H4" s="17">
        <v>37012</v>
      </c>
      <c r="I4" s="17">
        <v>37012</v>
      </c>
      <c r="J4" s="17">
        <v>37012</v>
      </c>
      <c r="K4" s="17">
        <v>37012</v>
      </c>
      <c r="L4" s="17">
        <v>37012</v>
      </c>
      <c r="M4" s="38">
        <v>36434</v>
      </c>
      <c r="N4" s="38">
        <v>36434</v>
      </c>
      <c r="O4" s="38">
        <v>37012</v>
      </c>
      <c r="P4" s="38">
        <v>37012</v>
      </c>
      <c r="Q4" s="17" t="s">
        <v>90</v>
      </c>
      <c r="R4" s="17" t="s">
        <v>90</v>
      </c>
      <c r="S4" s="17" t="s">
        <v>90</v>
      </c>
      <c r="T4" s="17" t="s">
        <v>90</v>
      </c>
      <c r="U4" s="17" t="s">
        <v>90</v>
      </c>
      <c r="V4" s="17" t="s">
        <v>60</v>
      </c>
      <c r="W4" s="17">
        <v>36281</v>
      </c>
      <c r="X4" s="17">
        <v>36281</v>
      </c>
      <c r="Y4" s="17">
        <v>37012</v>
      </c>
      <c r="Z4" s="17">
        <v>37012</v>
      </c>
      <c r="AA4" s="17">
        <v>37012</v>
      </c>
      <c r="AB4" s="17">
        <v>37012</v>
      </c>
      <c r="AC4" s="17">
        <v>37012</v>
      </c>
      <c r="AD4" s="17">
        <v>37012</v>
      </c>
      <c r="AE4" s="17">
        <v>37012</v>
      </c>
      <c r="AF4" s="38">
        <v>33147</v>
      </c>
      <c r="AG4" s="39">
        <v>33147</v>
      </c>
    </row>
    <row r="5" spans="1:33" s="79" customFormat="1" ht="12" customHeight="1">
      <c r="A5" s="166" t="s">
        <v>55</v>
      </c>
      <c r="B5" s="167"/>
      <c r="C5" s="15" t="s">
        <v>91</v>
      </c>
      <c r="D5" s="15" t="s">
        <v>44</v>
      </c>
      <c r="E5" s="76" t="s">
        <v>92</v>
      </c>
      <c r="F5" s="15" t="s">
        <v>44</v>
      </c>
      <c r="G5" s="76" t="s">
        <v>92</v>
      </c>
      <c r="H5" s="15" t="s">
        <v>44</v>
      </c>
      <c r="I5" s="76" t="s">
        <v>92</v>
      </c>
      <c r="J5" s="15" t="s">
        <v>44</v>
      </c>
      <c r="K5" s="76" t="s">
        <v>92</v>
      </c>
      <c r="L5" s="15" t="s">
        <v>44</v>
      </c>
      <c r="M5" s="15" t="s">
        <v>47</v>
      </c>
      <c r="N5" s="15" t="s">
        <v>44</v>
      </c>
      <c r="O5" s="34" t="s">
        <v>44</v>
      </c>
      <c r="P5" s="34" t="s">
        <v>44</v>
      </c>
      <c r="Q5" s="34" t="s">
        <v>44</v>
      </c>
      <c r="R5" s="34" t="s">
        <v>44</v>
      </c>
      <c r="S5" s="34" t="s">
        <v>44</v>
      </c>
      <c r="T5" s="34" t="s">
        <v>44</v>
      </c>
      <c r="U5" s="34" t="s">
        <v>44</v>
      </c>
      <c r="V5" s="77" t="s">
        <v>170</v>
      </c>
      <c r="W5" s="34" t="s">
        <v>44</v>
      </c>
      <c r="X5" s="34" t="s">
        <v>44</v>
      </c>
      <c r="Y5" s="78" t="s">
        <v>62</v>
      </c>
      <c r="Z5" s="34" t="s">
        <v>44</v>
      </c>
      <c r="AA5" s="34" t="s">
        <v>44</v>
      </c>
      <c r="AB5" s="34" t="s">
        <v>44</v>
      </c>
      <c r="AC5" s="34" t="s">
        <v>44</v>
      </c>
      <c r="AD5" s="34" t="s">
        <v>44</v>
      </c>
      <c r="AE5" s="34" t="s">
        <v>44</v>
      </c>
      <c r="AF5" s="34" t="s">
        <v>44</v>
      </c>
      <c r="AG5" s="35" t="s">
        <v>44</v>
      </c>
    </row>
    <row r="6" spans="1:33" s="79" customFormat="1" ht="12" customHeight="1">
      <c r="A6" s="160" t="s">
        <v>56</v>
      </c>
      <c r="B6" s="161"/>
      <c r="C6" s="82">
        <v>3</v>
      </c>
      <c r="D6" s="82">
        <v>7</v>
      </c>
      <c r="E6" s="83">
        <v>7</v>
      </c>
      <c r="F6" s="83">
        <v>7</v>
      </c>
      <c r="G6" s="83">
        <v>8</v>
      </c>
      <c r="H6" s="83">
        <v>8</v>
      </c>
      <c r="I6" s="83">
        <v>6</v>
      </c>
      <c r="J6" s="83">
        <v>8</v>
      </c>
      <c r="K6" s="83">
        <v>4</v>
      </c>
      <c r="L6" s="83">
        <v>9</v>
      </c>
      <c r="M6" s="82">
        <v>6</v>
      </c>
      <c r="N6" s="82">
        <v>5</v>
      </c>
      <c r="O6" s="36" t="s">
        <v>93</v>
      </c>
      <c r="P6" s="36" t="s">
        <v>94</v>
      </c>
      <c r="Q6" s="36" t="s">
        <v>93</v>
      </c>
      <c r="R6" s="36" t="s">
        <v>94</v>
      </c>
      <c r="S6" s="36" t="s">
        <v>93</v>
      </c>
      <c r="T6" s="36" t="s">
        <v>95</v>
      </c>
      <c r="U6" s="36" t="s">
        <v>94</v>
      </c>
      <c r="V6" s="83">
        <v>2</v>
      </c>
      <c r="W6" s="36" t="s">
        <v>96</v>
      </c>
      <c r="X6" s="36" t="s">
        <v>96</v>
      </c>
      <c r="Y6" s="83">
        <v>2</v>
      </c>
      <c r="Z6" s="36" t="s">
        <v>96</v>
      </c>
      <c r="AA6" s="36" t="s">
        <v>97</v>
      </c>
      <c r="AB6" s="36" t="s">
        <v>96</v>
      </c>
      <c r="AC6" s="36" t="s">
        <v>93</v>
      </c>
      <c r="AD6" s="36" t="s">
        <v>93</v>
      </c>
      <c r="AE6" s="36" t="s">
        <v>93</v>
      </c>
      <c r="AF6" s="36" t="s">
        <v>98</v>
      </c>
      <c r="AG6" s="37" t="s">
        <v>93</v>
      </c>
    </row>
    <row r="7" spans="1:33" ht="18" customHeight="1">
      <c r="A7" s="9"/>
      <c r="B7" s="20" t="s">
        <v>49</v>
      </c>
      <c r="C7" s="63">
        <f>SUM(C8:C54)</f>
        <v>14374</v>
      </c>
      <c r="D7" s="63">
        <f>SUM(D8:D54)</f>
        <v>1753423</v>
      </c>
      <c r="E7" s="63">
        <f aca="true" t="shared" si="1" ref="E7:L7">SUM(E8:E54)</f>
        <v>23964</v>
      </c>
      <c r="F7" s="63">
        <f t="shared" si="1"/>
        <v>7296921</v>
      </c>
      <c r="G7" s="63">
        <f t="shared" si="1"/>
        <v>11191</v>
      </c>
      <c r="H7" s="63">
        <f t="shared" si="1"/>
        <v>3991911</v>
      </c>
      <c r="I7" s="63">
        <f t="shared" si="1"/>
        <v>5479</v>
      </c>
      <c r="J7" s="63">
        <f t="shared" si="1"/>
        <v>4061761</v>
      </c>
      <c r="K7" s="63">
        <f t="shared" si="1"/>
        <v>669</v>
      </c>
      <c r="L7" s="63">
        <f t="shared" si="1"/>
        <v>2765697</v>
      </c>
      <c r="M7" s="63">
        <f>SUM(M8:M54)</f>
        <v>22275</v>
      </c>
      <c r="N7" s="63">
        <f>SUM(N8:N54)</f>
        <v>1865966</v>
      </c>
      <c r="O7" s="63">
        <f aca="true" t="shared" si="2" ref="O7:U7">SUM(O8:O54)</f>
        <v>1232206</v>
      </c>
      <c r="P7" s="63">
        <f t="shared" si="2"/>
        <v>747154</v>
      </c>
      <c r="Q7" s="63">
        <f t="shared" si="2"/>
        <v>78043</v>
      </c>
      <c r="R7" s="63">
        <f t="shared" si="2"/>
        <v>145523</v>
      </c>
      <c r="S7" s="63">
        <f t="shared" si="2"/>
        <v>42548</v>
      </c>
      <c r="T7" s="63">
        <f t="shared" si="2"/>
        <v>26518</v>
      </c>
      <c r="U7" s="63">
        <f t="shared" si="2"/>
        <v>107910</v>
      </c>
      <c r="V7" s="64">
        <v>23.21</v>
      </c>
      <c r="W7" s="30">
        <f>SUM(W8:W54)</f>
        <v>756149</v>
      </c>
      <c r="X7" s="30">
        <f>SUM(X8:X54)</f>
        <v>439449</v>
      </c>
      <c r="Y7" s="65">
        <v>45.1</v>
      </c>
      <c r="Z7" s="30">
        <f aca="true" t="shared" si="3" ref="Z7:AE7">SUM(Z8:Z54)</f>
        <v>130246</v>
      </c>
      <c r="AA7" s="30">
        <f t="shared" si="3"/>
        <v>603978</v>
      </c>
      <c r="AB7" s="30">
        <f t="shared" si="3"/>
        <v>156837</v>
      </c>
      <c r="AC7" s="30">
        <f t="shared" si="3"/>
        <v>545512</v>
      </c>
      <c r="AD7" s="30">
        <f t="shared" si="3"/>
        <v>32772</v>
      </c>
      <c r="AE7" s="30">
        <f t="shared" si="3"/>
        <v>116389</v>
      </c>
      <c r="AF7" s="30">
        <v>41049851</v>
      </c>
      <c r="AG7" s="30">
        <v>10752120</v>
      </c>
    </row>
    <row r="8" spans="1:33" ht="18" customHeight="1">
      <c r="A8" s="1">
        <v>1</v>
      </c>
      <c r="B8" s="21" t="s">
        <v>50</v>
      </c>
      <c r="C8" s="52">
        <v>593</v>
      </c>
      <c r="D8" s="52">
        <v>73115</v>
      </c>
      <c r="E8" s="66">
        <v>1516</v>
      </c>
      <c r="F8" s="66">
        <v>318296</v>
      </c>
      <c r="G8" s="66">
        <v>762</v>
      </c>
      <c r="H8" s="66">
        <v>179416</v>
      </c>
      <c r="I8" s="66">
        <v>336</v>
      </c>
      <c r="J8" s="66">
        <v>185684</v>
      </c>
      <c r="K8" s="67">
        <v>33</v>
      </c>
      <c r="L8" s="67">
        <v>92087</v>
      </c>
      <c r="M8" s="52">
        <f>671+155</f>
        <v>826</v>
      </c>
      <c r="N8" s="52">
        <f>48069+14335</f>
        <v>62404</v>
      </c>
      <c r="O8" s="30">
        <v>52149</v>
      </c>
      <c r="P8" s="30">
        <v>32621</v>
      </c>
      <c r="Q8" s="30">
        <v>3334</v>
      </c>
      <c r="R8" s="30">
        <v>5235</v>
      </c>
      <c r="S8" s="30">
        <v>2130</v>
      </c>
      <c r="T8" s="30">
        <v>1326</v>
      </c>
      <c r="U8" s="30">
        <v>3482</v>
      </c>
      <c r="V8" s="68">
        <v>16.49</v>
      </c>
      <c r="W8" s="30">
        <v>26793</v>
      </c>
      <c r="X8" s="30">
        <v>14666</v>
      </c>
      <c r="Y8" s="69">
        <v>35.4</v>
      </c>
      <c r="Z8" s="30">
        <v>5340</v>
      </c>
      <c r="AA8" s="30">
        <v>20477</v>
      </c>
      <c r="AB8" s="30">
        <v>6827</v>
      </c>
      <c r="AC8" s="30">
        <v>16862</v>
      </c>
      <c r="AD8" s="30">
        <v>1479</v>
      </c>
      <c r="AE8" s="30">
        <v>4206</v>
      </c>
      <c r="AF8" s="30">
        <v>1900080</v>
      </c>
      <c r="AG8" s="30">
        <v>319474</v>
      </c>
    </row>
    <row r="9" spans="1:33" ht="12" customHeight="1">
      <c r="A9" s="1">
        <v>2</v>
      </c>
      <c r="B9" s="21" t="s">
        <v>51</v>
      </c>
      <c r="C9" s="52">
        <v>150</v>
      </c>
      <c r="D9" s="52">
        <v>13597</v>
      </c>
      <c r="E9" s="66">
        <v>458</v>
      </c>
      <c r="F9" s="66">
        <v>90374</v>
      </c>
      <c r="G9" s="66">
        <v>193</v>
      </c>
      <c r="H9" s="66">
        <v>50737</v>
      </c>
      <c r="I9" s="66">
        <v>91</v>
      </c>
      <c r="J9" s="66">
        <v>53822</v>
      </c>
      <c r="K9" s="67">
        <v>9</v>
      </c>
      <c r="L9" s="67">
        <v>16781</v>
      </c>
      <c r="M9" s="52">
        <v>490</v>
      </c>
      <c r="N9" s="52">
        <v>33910</v>
      </c>
      <c r="O9" s="30">
        <v>15023</v>
      </c>
      <c r="P9" s="30">
        <v>5760</v>
      </c>
      <c r="Q9" s="30">
        <v>675</v>
      </c>
      <c r="R9" s="30">
        <v>1716</v>
      </c>
      <c r="S9" s="30">
        <v>291</v>
      </c>
      <c r="T9" s="30">
        <v>150</v>
      </c>
      <c r="U9" s="30">
        <v>1531</v>
      </c>
      <c r="V9" s="68">
        <v>24.92</v>
      </c>
      <c r="W9" s="30">
        <v>6896</v>
      </c>
      <c r="X9" s="30">
        <v>4427</v>
      </c>
      <c r="Y9" s="69">
        <v>32.6</v>
      </c>
      <c r="Z9" s="30">
        <v>765</v>
      </c>
      <c r="AA9" s="30">
        <v>3396</v>
      </c>
      <c r="AB9" s="30">
        <v>911</v>
      </c>
      <c r="AC9" s="30">
        <v>3605</v>
      </c>
      <c r="AD9" s="30">
        <v>69</v>
      </c>
      <c r="AE9" s="30">
        <v>1011</v>
      </c>
      <c r="AF9" s="30">
        <v>456711</v>
      </c>
      <c r="AG9" s="30">
        <v>59224</v>
      </c>
    </row>
    <row r="10" spans="1:33" ht="12" customHeight="1">
      <c r="A10" s="1">
        <v>3</v>
      </c>
      <c r="B10" s="21" t="s">
        <v>52</v>
      </c>
      <c r="C10" s="52">
        <v>159</v>
      </c>
      <c r="D10" s="52">
        <v>16532</v>
      </c>
      <c r="E10" s="66">
        <v>477</v>
      </c>
      <c r="F10" s="66">
        <v>86122</v>
      </c>
      <c r="G10" s="66">
        <v>214</v>
      </c>
      <c r="H10" s="66">
        <v>47811</v>
      </c>
      <c r="I10" s="66">
        <v>99</v>
      </c>
      <c r="J10" s="66">
        <v>50327</v>
      </c>
      <c r="K10" s="67">
        <v>5</v>
      </c>
      <c r="L10" s="67">
        <v>13583</v>
      </c>
      <c r="M10" s="52">
        <v>333</v>
      </c>
      <c r="N10" s="52">
        <v>22845</v>
      </c>
      <c r="O10" s="30">
        <v>13919</v>
      </c>
      <c r="P10" s="30">
        <v>7111</v>
      </c>
      <c r="Q10" s="30">
        <v>664</v>
      </c>
      <c r="R10" s="30">
        <v>1384</v>
      </c>
      <c r="S10" s="30">
        <v>362</v>
      </c>
      <c r="T10" s="30">
        <v>249</v>
      </c>
      <c r="U10" s="30">
        <v>1073</v>
      </c>
      <c r="V10" s="68">
        <v>19.75</v>
      </c>
      <c r="W10" s="30">
        <v>6885</v>
      </c>
      <c r="X10" s="30">
        <v>4081</v>
      </c>
      <c r="Y10" s="69">
        <v>32.4</v>
      </c>
      <c r="Z10" s="30">
        <v>705</v>
      </c>
      <c r="AA10" s="30">
        <v>2481</v>
      </c>
      <c r="AB10" s="30">
        <v>710</v>
      </c>
      <c r="AC10" s="30">
        <v>2294</v>
      </c>
      <c r="AD10" s="30">
        <v>87</v>
      </c>
      <c r="AE10" s="30">
        <v>497</v>
      </c>
      <c r="AF10" s="30">
        <v>421038</v>
      </c>
      <c r="AG10" s="30">
        <v>63958</v>
      </c>
    </row>
    <row r="11" spans="1:33" ht="12" customHeight="1">
      <c r="A11" s="1">
        <v>4</v>
      </c>
      <c r="B11" s="21" t="s">
        <v>0</v>
      </c>
      <c r="C11" s="52">
        <v>334</v>
      </c>
      <c r="D11" s="52">
        <v>37343</v>
      </c>
      <c r="E11" s="66">
        <v>471</v>
      </c>
      <c r="F11" s="66">
        <v>139933</v>
      </c>
      <c r="G11" s="66">
        <v>232</v>
      </c>
      <c r="H11" s="66">
        <v>79624</v>
      </c>
      <c r="I11" s="66">
        <v>112</v>
      </c>
      <c r="J11" s="66">
        <v>82405</v>
      </c>
      <c r="K11" s="67">
        <v>13</v>
      </c>
      <c r="L11" s="67">
        <v>53617</v>
      </c>
      <c r="M11" s="52">
        <f>203+77</f>
        <v>280</v>
      </c>
      <c r="N11" s="52">
        <f>12963+7068</f>
        <v>20031</v>
      </c>
      <c r="O11" s="30">
        <v>22871</v>
      </c>
      <c r="P11" s="30">
        <v>17067</v>
      </c>
      <c r="Q11" s="30">
        <v>1629</v>
      </c>
      <c r="R11" s="30">
        <v>3137</v>
      </c>
      <c r="S11" s="30">
        <v>1092</v>
      </c>
      <c r="T11" s="30">
        <v>796</v>
      </c>
      <c r="U11" s="30">
        <v>2211</v>
      </c>
      <c r="V11" s="68">
        <v>23.9</v>
      </c>
      <c r="W11" s="30">
        <v>11859</v>
      </c>
      <c r="X11" s="30">
        <v>6850</v>
      </c>
      <c r="Y11" s="69">
        <v>34.6</v>
      </c>
      <c r="Z11" s="30">
        <v>1532</v>
      </c>
      <c r="AA11" s="30">
        <v>11269</v>
      </c>
      <c r="AB11" s="30">
        <v>2022</v>
      </c>
      <c r="AC11" s="30">
        <v>10234</v>
      </c>
      <c r="AD11" s="30">
        <v>449</v>
      </c>
      <c r="AE11" s="30">
        <v>2352</v>
      </c>
      <c r="AF11" s="30">
        <v>770030</v>
      </c>
      <c r="AG11" s="30">
        <v>154823</v>
      </c>
    </row>
    <row r="12" spans="1:33" ht="12" customHeight="1">
      <c r="A12" s="1">
        <v>5</v>
      </c>
      <c r="B12" s="21" t="s">
        <v>1</v>
      </c>
      <c r="C12" s="52">
        <v>116</v>
      </c>
      <c r="D12" s="52">
        <v>11949</v>
      </c>
      <c r="E12" s="66">
        <v>318</v>
      </c>
      <c r="F12" s="66">
        <v>66421</v>
      </c>
      <c r="G12" s="66">
        <v>136</v>
      </c>
      <c r="H12" s="66">
        <v>37857</v>
      </c>
      <c r="I12" s="66">
        <v>65</v>
      </c>
      <c r="J12" s="66">
        <v>40056</v>
      </c>
      <c r="K12" s="67">
        <v>3</v>
      </c>
      <c r="L12" s="67">
        <v>8401</v>
      </c>
      <c r="M12" s="52">
        <f>212+32</f>
        <v>244</v>
      </c>
      <c r="N12" s="52">
        <f>18266+3150</f>
        <v>21416</v>
      </c>
      <c r="O12" s="30">
        <v>10917</v>
      </c>
      <c r="P12" s="30">
        <v>5288</v>
      </c>
      <c r="Q12" s="30">
        <v>594</v>
      </c>
      <c r="R12" s="30">
        <v>1080</v>
      </c>
      <c r="S12" s="30">
        <v>369</v>
      </c>
      <c r="T12" s="30">
        <v>298</v>
      </c>
      <c r="U12" s="30">
        <v>737</v>
      </c>
      <c r="V12" s="68">
        <v>16.78</v>
      </c>
      <c r="W12" s="30">
        <v>5874</v>
      </c>
      <c r="X12" s="30">
        <v>3348</v>
      </c>
      <c r="Y12" s="69">
        <v>36.1</v>
      </c>
      <c r="Z12" s="30">
        <v>1223</v>
      </c>
      <c r="AA12" s="30">
        <v>1775</v>
      </c>
      <c r="AB12" s="30">
        <v>1132</v>
      </c>
      <c r="AC12" s="30">
        <v>1557</v>
      </c>
      <c r="AD12" s="30">
        <v>155</v>
      </c>
      <c r="AE12" s="30">
        <v>389</v>
      </c>
      <c r="AF12" s="30">
        <v>405555</v>
      </c>
      <c r="AG12" s="30">
        <v>51959</v>
      </c>
    </row>
    <row r="13" spans="1:33" ht="12" customHeight="1">
      <c r="A13" s="1">
        <v>6</v>
      </c>
      <c r="B13" s="21" t="s">
        <v>2</v>
      </c>
      <c r="C13" s="52">
        <v>120</v>
      </c>
      <c r="D13" s="52">
        <v>14887</v>
      </c>
      <c r="E13" s="66">
        <v>372</v>
      </c>
      <c r="F13" s="66">
        <v>74847</v>
      </c>
      <c r="G13" s="66">
        <v>138</v>
      </c>
      <c r="H13" s="66">
        <v>42684</v>
      </c>
      <c r="I13" s="66">
        <v>70</v>
      </c>
      <c r="J13" s="66">
        <v>43151</v>
      </c>
      <c r="K13" s="59">
        <v>4</v>
      </c>
      <c r="L13" s="67">
        <v>11791</v>
      </c>
      <c r="M13" s="52">
        <v>233</v>
      </c>
      <c r="N13" s="52">
        <v>17441</v>
      </c>
      <c r="O13" s="30">
        <v>12206</v>
      </c>
      <c r="P13" s="30">
        <v>6152</v>
      </c>
      <c r="Q13" s="30">
        <v>531</v>
      </c>
      <c r="R13" s="30">
        <v>1240</v>
      </c>
      <c r="S13" s="30">
        <v>269</v>
      </c>
      <c r="T13" s="30">
        <v>240</v>
      </c>
      <c r="U13" s="30">
        <v>972</v>
      </c>
      <c r="V13" s="68">
        <v>22.31</v>
      </c>
      <c r="W13" s="30">
        <v>6235</v>
      </c>
      <c r="X13" s="30">
        <v>3844</v>
      </c>
      <c r="Y13" s="69">
        <v>35.8</v>
      </c>
      <c r="Z13" s="30">
        <v>1124</v>
      </c>
      <c r="AA13" s="30">
        <v>2675</v>
      </c>
      <c r="AB13" s="30">
        <v>958</v>
      </c>
      <c r="AC13" s="30">
        <v>2149</v>
      </c>
      <c r="AD13" s="30">
        <v>143</v>
      </c>
      <c r="AE13" s="30">
        <v>392</v>
      </c>
      <c r="AF13" s="30">
        <v>424169</v>
      </c>
      <c r="AG13" s="30">
        <v>59646</v>
      </c>
    </row>
    <row r="14" spans="1:33" ht="12" customHeight="1">
      <c r="A14" s="1">
        <v>7</v>
      </c>
      <c r="B14" s="21" t="s">
        <v>3</v>
      </c>
      <c r="C14" s="52">
        <v>399</v>
      </c>
      <c r="D14" s="52">
        <v>34584</v>
      </c>
      <c r="E14" s="66">
        <v>590</v>
      </c>
      <c r="F14" s="66">
        <v>136663</v>
      </c>
      <c r="G14" s="66">
        <v>251</v>
      </c>
      <c r="H14" s="66">
        <v>77403</v>
      </c>
      <c r="I14" s="66">
        <v>115</v>
      </c>
      <c r="J14" s="66">
        <v>78105</v>
      </c>
      <c r="K14" s="67">
        <v>7</v>
      </c>
      <c r="L14" s="67">
        <v>18180</v>
      </c>
      <c r="M14" s="52">
        <f>198+29+62</f>
        <v>289</v>
      </c>
      <c r="N14" s="52">
        <f>14604+2293+5259</f>
        <v>22156</v>
      </c>
      <c r="O14" s="30">
        <v>22205</v>
      </c>
      <c r="P14" s="30">
        <v>16335</v>
      </c>
      <c r="Q14" s="30">
        <v>1399</v>
      </c>
      <c r="R14" s="30">
        <v>2556</v>
      </c>
      <c r="S14" s="30">
        <v>947</v>
      </c>
      <c r="T14" s="30">
        <v>759</v>
      </c>
      <c r="U14" s="30">
        <v>1704</v>
      </c>
      <c r="V14" s="68">
        <v>19.96</v>
      </c>
      <c r="W14" s="30">
        <v>10096</v>
      </c>
      <c r="X14" s="30">
        <v>5912</v>
      </c>
      <c r="Y14" s="69">
        <v>33.8</v>
      </c>
      <c r="Z14" s="30">
        <v>1438</v>
      </c>
      <c r="AA14" s="30">
        <v>3719</v>
      </c>
      <c r="AB14" s="30">
        <v>1453</v>
      </c>
      <c r="AC14" s="30">
        <v>3656</v>
      </c>
      <c r="AD14" s="30">
        <v>202</v>
      </c>
      <c r="AE14" s="30">
        <v>845</v>
      </c>
      <c r="AF14" s="30">
        <v>675631</v>
      </c>
      <c r="AG14" s="30">
        <v>100455</v>
      </c>
    </row>
    <row r="15" spans="1:33" ht="12" customHeight="1">
      <c r="A15" s="1">
        <v>8</v>
      </c>
      <c r="B15" s="21" t="s">
        <v>4</v>
      </c>
      <c r="C15" s="52">
        <v>425</v>
      </c>
      <c r="D15" s="52">
        <v>44735</v>
      </c>
      <c r="E15" s="66">
        <v>590</v>
      </c>
      <c r="F15" s="66">
        <v>181931</v>
      </c>
      <c r="G15" s="66">
        <v>243</v>
      </c>
      <c r="H15" s="66">
        <v>102347</v>
      </c>
      <c r="I15" s="66">
        <v>132</v>
      </c>
      <c r="J15" s="66">
        <v>101503</v>
      </c>
      <c r="K15" s="67">
        <v>9</v>
      </c>
      <c r="L15" s="67">
        <v>36789</v>
      </c>
      <c r="M15" s="52">
        <v>423</v>
      </c>
      <c r="N15" s="52">
        <v>34767</v>
      </c>
      <c r="O15" s="30">
        <v>30131</v>
      </c>
      <c r="P15" s="30">
        <v>20157</v>
      </c>
      <c r="Q15" s="30">
        <v>2448</v>
      </c>
      <c r="R15" s="30">
        <v>3997</v>
      </c>
      <c r="S15" s="30">
        <v>1390</v>
      </c>
      <c r="T15" s="30">
        <v>885</v>
      </c>
      <c r="U15" s="30">
        <v>2842</v>
      </c>
      <c r="V15" s="68">
        <v>25.2</v>
      </c>
      <c r="W15" s="30">
        <v>18246</v>
      </c>
      <c r="X15" s="30">
        <v>10467</v>
      </c>
      <c r="Y15" s="69">
        <v>43.3</v>
      </c>
      <c r="Z15" s="30">
        <v>1722</v>
      </c>
      <c r="AA15" s="30">
        <v>7118</v>
      </c>
      <c r="AB15" s="30">
        <v>1849</v>
      </c>
      <c r="AC15" s="30">
        <v>6968</v>
      </c>
      <c r="AD15" s="30">
        <v>429</v>
      </c>
      <c r="AE15" s="30">
        <v>1464</v>
      </c>
      <c r="AF15" s="30">
        <v>925342</v>
      </c>
      <c r="AG15" s="30">
        <v>190252</v>
      </c>
    </row>
    <row r="16" spans="1:33" ht="12" customHeight="1">
      <c r="A16" s="1">
        <v>9</v>
      </c>
      <c r="B16" s="21" t="s">
        <v>5</v>
      </c>
      <c r="C16" s="52">
        <v>214</v>
      </c>
      <c r="D16" s="52">
        <v>33895</v>
      </c>
      <c r="E16" s="66">
        <v>436</v>
      </c>
      <c r="F16" s="66">
        <v>121121</v>
      </c>
      <c r="G16" s="66">
        <v>184</v>
      </c>
      <c r="H16" s="66">
        <v>69569</v>
      </c>
      <c r="I16" s="66">
        <v>84</v>
      </c>
      <c r="J16" s="66">
        <v>74263</v>
      </c>
      <c r="K16" s="67">
        <v>9</v>
      </c>
      <c r="L16" s="67">
        <v>21610</v>
      </c>
      <c r="M16" s="52">
        <f>271+57</f>
        <v>328</v>
      </c>
      <c r="N16" s="52">
        <f>19597+5085</f>
        <v>24682</v>
      </c>
      <c r="O16" s="30">
        <v>19945</v>
      </c>
      <c r="P16" s="30">
        <v>13373</v>
      </c>
      <c r="Q16" s="30">
        <v>1628</v>
      </c>
      <c r="R16" s="30">
        <v>3052</v>
      </c>
      <c r="S16" s="30">
        <v>933</v>
      </c>
      <c r="T16" s="30">
        <v>605</v>
      </c>
      <c r="U16" s="30">
        <v>2339</v>
      </c>
      <c r="V16" s="68">
        <v>28.72</v>
      </c>
      <c r="W16" s="30">
        <v>12798</v>
      </c>
      <c r="X16" s="30">
        <v>8250</v>
      </c>
      <c r="Y16" s="69">
        <v>45.2</v>
      </c>
      <c r="Z16" s="30">
        <v>1834</v>
      </c>
      <c r="AA16" s="30">
        <v>4991</v>
      </c>
      <c r="AB16" s="30">
        <v>1871</v>
      </c>
      <c r="AC16" s="30">
        <v>4211</v>
      </c>
      <c r="AD16" s="30">
        <v>394</v>
      </c>
      <c r="AE16" s="30">
        <v>490</v>
      </c>
      <c r="AF16" s="30">
        <v>654727</v>
      </c>
      <c r="AG16" s="30">
        <v>115997</v>
      </c>
    </row>
    <row r="17" spans="1:33" ht="12" customHeight="1">
      <c r="A17" s="1">
        <v>10</v>
      </c>
      <c r="B17" s="21" t="s">
        <v>6</v>
      </c>
      <c r="C17" s="52">
        <v>248</v>
      </c>
      <c r="D17" s="52">
        <v>28530</v>
      </c>
      <c r="E17" s="66">
        <v>355</v>
      </c>
      <c r="F17" s="66">
        <v>121155</v>
      </c>
      <c r="G17" s="66">
        <v>185</v>
      </c>
      <c r="H17" s="66">
        <v>65568</v>
      </c>
      <c r="I17" s="66">
        <v>87</v>
      </c>
      <c r="J17" s="66">
        <v>65071</v>
      </c>
      <c r="K17" s="67">
        <v>10</v>
      </c>
      <c r="L17" s="67">
        <v>20374</v>
      </c>
      <c r="M17" s="52">
        <v>408</v>
      </c>
      <c r="N17" s="52">
        <v>36172</v>
      </c>
      <c r="O17" s="30">
        <v>20673</v>
      </c>
      <c r="P17" s="30">
        <v>11127</v>
      </c>
      <c r="Q17" s="30">
        <v>1178</v>
      </c>
      <c r="R17" s="30">
        <v>2149</v>
      </c>
      <c r="S17" s="30">
        <v>698</v>
      </c>
      <c r="T17" s="30">
        <v>356</v>
      </c>
      <c r="U17" s="30">
        <v>1700</v>
      </c>
      <c r="V17" s="68">
        <v>22</v>
      </c>
      <c r="W17" s="30">
        <v>11236</v>
      </c>
      <c r="X17" s="30">
        <v>6734</v>
      </c>
      <c r="Y17" s="69">
        <v>43.3</v>
      </c>
      <c r="Z17" s="30">
        <v>1960</v>
      </c>
      <c r="AA17" s="30">
        <v>5009</v>
      </c>
      <c r="AB17" s="30">
        <v>2403</v>
      </c>
      <c r="AC17" s="30">
        <v>4172</v>
      </c>
      <c r="AD17" s="30">
        <v>284</v>
      </c>
      <c r="AE17" s="30">
        <v>845</v>
      </c>
      <c r="AF17" s="30">
        <v>659855</v>
      </c>
      <c r="AG17" s="30">
        <v>117367</v>
      </c>
    </row>
    <row r="18" spans="1:33" ht="12" customHeight="1">
      <c r="A18" s="1">
        <v>11</v>
      </c>
      <c r="B18" s="21" t="s">
        <v>7</v>
      </c>
      <c r="C18" s="52">
        <v>657</v>
      </c>
      <c r="D18" s="52">
        <v>121136</v>
      </c>
      <c r="E18" s="66">
        <v>840</v>
      </c>
      <c r="F18" s="66">
        <v>404800</v>
      </c>
      <c r="G18" s="66">
        <v>439</v>
      </c>
      <c r="H18" s="66">
        <v>205656</v>
      </c>
      <c r="I18" s="66">
        <v>212</v>
      </c>
      <c r="J18" s="66">
        <v>198409</v>
      </c>
      <c r="K18" s="67">
        <v>23</v>
      </c>
      <c r="L18" s="67">
        <v>123800</v>
      </c>
      <c r="M18" s="52">
        <v>706</v>
      </c>
      <c r="N18" s="52">
        <v>61109</v>
      </c>
      <c r="O18" s="30">
        <v>69852</v>
      </c>
      <c r="P18" s="30">
        <v>51180</v>
      </c>
      <c r="Q18" s="30">
        <v>3542</v>
      </c>
      <c r="R18" s="30">
        <v>6799</v>
      </c>
      <c r="S18" s="30">
        <v>1640</v>
      </c>
      <c r="T18" s="30">
        <v>649</v>
      </c>
      <c r="U18" s="30">
        <v>5928</v>
      </c>
      <c r="V18" s="68">
        <v>25.05</v>
      </c>
      <c r="W18" s="30">
        <v>36303</v>
      </c>
      <c r="X18" s="30">
        <v>18688</v>
      </c>
      <c r="Y18" s="69">
        <v>43.1</v>
      </c>
      <c r="Z18" s="30">
        <v>4031</v>
      </c>
      <c r="AA18" s="30">
        <v>37961</v>
      </c>
      <c r="AB18" s="30">
        <v>5686</v>
      </c>
      <c r="AC18" s="30">
        <v>18665</v>
      </c>
      <c r="AD18" s="30">
        <v>1308</v>
      </c>
      <c r="AE18" s="30">
        <v>3749</v>
      </c>
      <c r="AF18" s="30">
        <v>2132124</v>
      </c>
      <c r="AG18" s="30">
        <v>647726</v>
      </c>
    </row>
    <row r="19" spans="1:33" ht="12" customHeight="1">
      <c r="A19" s="1">
        <v>12</v>
      </c>
      <c r="B19" s="21" t="s">
        <v>8</v>
      </c>
      <c r="C19" s="52">
        <v>602</v>
      </c>
      <c r="D19" s="52">
        <v>96627</v>
      </c>
      <c r="E19" s="66">
        <v>869</v>
      </c>
      <c r="F19" s="66">
        <v>332005</v>
      </c>
      <c r="G19" s="66">
        <v>409</v>
      </c>
      <c r="H19" s="66">
        <v>177758</v>
      </c>
      <c r="I19" s="66">
        <v>205</v>
      </c>
      <c r="J19" s="66">
        <v>174529</v>
      </c>
      <c r="K19" s="59">
        <v>25</v>
      </c>
      <c r="L19" s="67">
        <v>118031</v>
      </c>
      <c r="M19" s="52">
        <f>558+85</f>
        <v>643</v>
      </c>
      <c r="N19" s="52">
        <f>51460+8502</f>
        <v>59962</v>
      </c>
      <c r="O19" s="30">
        <v>56817</v>
      </c>
      <c r="P19" s="30">
        <v>40128</v>
      </c>
      <c r="Q19" s="30">
        <v>4330</v>
      </c>
      <c r="R19" s="30">
        <v>7577</v>
      </c>
      <c r="S19" s="30">
        <v>2945</v>
      </c>
      <c r="T19" s="30">
        <v>2488</v>
      </c>
      <c r="U19" s="30">
        <v>4584</v>
      </c>
      <c r="V19" s="68">
        <v>21.55</v>
      </c>
      <c r="W19" s="30">
        <v>33475</v>
      </c>
      <c r="X19" s="30">
        <v>16872</v>
      </c>
      <c r="Y19" s="69">
        <v>42.4</v>
      </c>
      <c r="Z19" s="30">
        <v>4149</v>
      </c>
      <c r="AA19" s="30">
        <v>29016</v>
      </c>
      <c r="AB19" s="30">
        <v>4882</v>
      </c>
      <c r="AC19" s="30">
        <v>22543</v>
      </c>
      <c r="AD19" s="30">
        <v>820</v>
      </c>
      <c r="AE19" s="30">
        <v>4552</v>
      </c>
      <c r="AF19" s="30">
        <v>1835580</v>
      </c>
      <c r="AG19" s="30">
        <v>632666</v>
      </c>
    </row>
    <row r="20" spans="1:33" ht="12" customHeight="1">
      <c r="A20" s="1">
        <v>13</v>
      </c>
      <c r="B20" s="21" t="s">
        <v>9</v>
      </c>
      <c r="C20" s="52">
        <v>1150</v>
      </c>
      <c r="D20" s="52">
        <v>171000</v>
      </c>
      <c r="E20" s="66">
        <v>1429</v>
      </c>
      <c r="F20" s="66">
        <v>558288</v>
      </c>
      <c r="G20" s="66">
        <v>843</v>
      </c>
      <c r="H20" s="66">
        <v>312565</v>
      </c>
      <c r="I20" s="66">
        <v>457</v>
      </c>
      <c r="J20" s="66">
        <v>349982</v>
      </c>
      <c r="K20" s="67">
        <v>114</v>
      </c>
      <c r="L20" s="67">
        <v>673867</v>
      </c>
      <c r="M20" s="52">
        <v>1584</v>
      </c>
      <c r="N20" s="52">
        <v>147759</v>
      </c>
      <c r="O20" s="30">
        <v>97296</v>
      </c>
      <c r="P20" s="30">
        <v>64492</v>
      </c>
      <c r="Q20" s="30">
        <v>5688</v>
      </c>
      <c r="R20" s="30">
        <v>9857</v>
      </c>
      <c r="S20" s="30">
        <v>2388</v>
      </c>
      <c r="T20" s="30">
        <v>983</v>
      </c>
      <c r="U20" s="30">
        <v>8378</v>
      </c>
      <c r="V20" s="68">
        <v>24.24</v>
      </c>
      <c r="W20" s="30">
        <v>80960</v>
      </c>
      <c r="X20" s="30">
        <v>45449</v>
      </c>
      <c r="Y20" s="69">
        <v>52.6</v>
      </c>
      <c r="Z20" s="30">
        <v>21380</v>
      </c>
      <c r="AA20" s="30">
        <v>127842</v>
      </c>
      <c r="AB20" s="30">
        <v>27254</v>
      </c>
      <c r="AC20" s="30">
        <v>144817</v>
      </c>
      <c r="AD20" s="30">
        <v>6327</v>
      </c>
      <c r="AE20" s="30">
        <v>29935</v>
      </c>
      <c r="AF20" s="30">
        <v>3838501</v>
      </c>
      <c r="AG20" s="30">
        <v>1869609</v>
      </c>
    </row>
    <row r="21" spans="1:33" ht="12" customHeight="1">
      <c r="A21" s="1">
        <v>14</v>
      </c>
      <c r="B21" s="21" t="s">
        <v>10</v>
      </c>
      <c r="C21" s="52">
        <v>771</v>
      </c>
      <c r="D21" s="52">
        <v>141436</v>
      </c>
      <c r="E21" s="66">
        <v>904</v>
      </c>
      <c r="F21" s="66">
        <v>459689</v>
      </c>
      <c r="G21" s="66">
        <v>481</v>
      </c>
      <c r="H21" s="66">
        <v>232360</v>
      </c>
      <c r="I21" s="66">
        <v>261</v>
      </c>
      <c r="J21" s="66">
        <v>220506</v>
      </c>
      <c r="K21" s="67">
        <v>23</v>
      </c>
      <c r="L21" s="67">
        <v>194243</v>
      </c>
      <c r="M21" s="52">
        <f>348+233+109</f>
        <v>690</v>
      </c>
      <c r="N21" s="52">
        <f>34006+21577+10097</f>
        <v>65680</v>
      </c>
      <c r="O21" s="30">
        <v>80585</v>
      </c>
      <c r="P21" s="30">
        <v>60775</v>
      </c>
      <c r="Q21" s="30">
        <v>5831</v>
      </c>
      <c r="R21" s="30">
        <v>8786</v>
      </c>
      <c r="S21" s="30">
        <v>3367</v>
      </c>
      <c r="T21" s="30">
        <v>1372</v>
      </c>
      <c r="U21" s="30">
        <v>6962</v>
      </c>
      <c r="V21" s="68">
        <v>27.11</v>
      </c>
      <c r="W21" s="30">
        <v>47550</v>
      </c>
      <c r="X21" s="30">
        <v>24493</v>
      </c>
      <c r="Y21" s="69">
        <v>48.8</v>
      </c>
      <c r="Z21" s="30">
        <v>7549</v>
      </c>
      <c r="AA21" s="30">
        <v>51143</v>
      </c>
      <c r="AB21" s="30">
        <v>8944</v>
      </c>
      <c r="AC21" s="30">
        <v>34025</v>
      </c>
      <c r="AD21" s="30">
        <v>1998</v>
      </c>
      <c r="AE21" s="30">
        <v>5958</v>
      </c>
      <c r="AF21" s="30">
        <v>2639942</v>
      </c>
      <c r="AG21" s="30">
        <v>1131974</v>
      </c>
    </row>
    <row r="22" spans="1:33" ht="12" customHeight="1">
      <c r="A22" s="1">
        <v>15</v>
      </c>
      <c r="B22" s="21" t="s">
        <v>11</v>
      </c>
      <c r="C22" s="52">
        <v>165</v>
      </c>
      <c r="D22" s="52">
        <v>19763</v>
      </c>
      <c r="E22" s="66">
        <v>634</v>
      </c>
      <c r="F22" s="66">
        <v>146590</v>
      </c>
      <c r="G22" s="66">
        <v>254</v>
      </c>
      <c r="H22" s="66">
        <v>81656</v>
      </c>
      <c r="I22" s="66">
        <v>127</v>
      </c>
      <c r="J22" s="66">
        <v>85212</v>
      </c>
      <c r="K22" s="67">
        <v>14</v>
      </c>
      <c r="L22" s="67">
        <v>26085</v>
      </c>
      <c r="M22" s="52">
        <f>662+102</f>
        <v>764</v>
      </c>
      <c r="N22" s="52">
        <f>49046+7731</f>
        <v>56777</v>
      </c>
      <c r="O22" s="30">
        <v>24220</v>
      </c>
      <c r="P22" s="30">
        <v>7564</v>
      </c>
      <c r="Q22" s="30">
        <v>1144</v>
      </c>
      <c r="R22" s="30">
        <v>2434</v>
      </c>
      <c r="S22" s="30">
        <v>551</v>
      </c>
      <c r="T22" s="30">
        <v>309</v>
      </c>
      <c r="U22" s="30">
        <v>2076</v>
      </c>
      <c r="V22" s="68">
        <v>24.59</v>
      </c>
      <c r="W22" s="30">
        <v>12543</v>
      </c>
      <c r="X22" s="30">
        <v>6884</v>
      </c>
      <c r="Y22" s="69">
        <v>36.4</v>
      </c>
      <c r="Z22" s="30">
        <v>1281</v>
      </c>
      <c r="AA22" s="30">
        <v>5189</v>
      </c>
      <c r="AB22" s="30">
        <v>1893</v>
      </c>
      <c r="AC22" s="30">
        <v>4902</v>
      </c>
      <c r="AD22" s="30">
        <v>409</v>
      </c>
      <c r="AE22" s="30">
        <v>997</v>
      </c>
      <c r="AF22" s="30">
        <v>777741</v>
      </c>
      <c r="AG22" s="30">
        <v>114206</v>
      </c>
    </row>
    <row r="23" spans="1:33" ht="12" customHeight="1">
      <c r="A23" s="1">
        <v>16</v>
      </c>
      <c r="B23" s="21" t="s">
        <v>12</v>
      </c>
      <c r="C23" s="52">
        <v>108</v>
      </c>
      <c r="D23" s="52">
        <v>9452</v>
      </c>
      <c r="E23" s="66">
        <v>238</v>
      </c>
      <c r="F23" s="66">
        <v>61347</v>
      </c>
      <c r="G23" s="66">
        <v>86</v>
      </c>
      <c r="H23" s="66">
        <v>33900</v>
      </c>
      <c r="I23" s="66">
        <v>61</v>
      </c>
      <c r="J23" s="66">
        <v>35389</v>
      </c>
      <c r="K23" s="67">
        <v>6</v>
      </c>
      <c r="L23" s="67">
        <v>11832</v>
      </c>
      <c r="M23" s="52">
        <f>279+58</f>
        <v>337</v>
      </c>
      <c r="N23" s="52">
        <f>21236+5712</f>
        <v>26948</v>
      </c>
      <c r="O23" s="30">
        <v>10569</v>
      </c>
      <c r="P23" s="30">
        <v>3552</v>
      </c>
      <c r="Q23" s="30">
        <v>453</v>
      </c>
      <c r="R23" s="30">
        <v>1072</v>
      </c>
      <c r="S23" s="30">
        <v>172</v>
      </c>
      <c r="T23" s="30">
        <v>147</v>
      </c>
      <c r="U23" s="30">
        <v>797</v>
      </c>
      <c r="V23" s="68">
        <v>23.14</v>
      </c>
      <c r="W23" s="30">
        <v>7034</v>
      </c>
      <c r="X23" s="30">
        <v>4406</v>
      </c>
      <c r="Y23" s="69">
        <v>49.9</v>
      </c>
      <c r="Z23" s="30">
        <v>889</v>
      </c>
      <c r="AA23" s="30">
        <v>2332</v>
      </c>
      <c r="AB23" s="30">
        <v>1004</v>
      </c>
      <c r="AC23" s="30">
        <v>2504</v>
      </c>
      <c r="AD23" s="30">
        <v>129</v>
      </c>
      <c r="AE23" s="30">
        <v>394</v>
      </c>
      <c r="AF23" s="30">
        <v>369984</v>
      </c>
      <c r="AG23" s="30">
        <v>73975</v>
      </c>
    </row>
    <row r="24" spans="1:33" ht="12" customHeight="1">
      <c r="A24" s="1">
        <v>17</v>
      </c>
      <c r="B24" s="21" t="s">
        <v>13</v>
      </c>
      <c r="C24" s="52">
        <v>78</v>
      </c>
      <c r="D24" s="52">
        <v>9136</v>
      </c>
      <c r="E24" s="66">
        <v>274</v>
      </c>
      <c r="F24" s="66">
        <v>69163</v>
      </c>
      <c r="G24" s="66">
        <v>113</v>
      </c>
      <c r="H24" s="66">
        <v>37582</v>
      </c>
      <c r="I24" s="66">
        <v>65</v>
      </c>
      <c r="J24" s="66">
        <v>38367</v>
      </c>
      <c r="K24" s="67">
        <v>10</v>
      </c>
      <c r="L24" s="67">
        <v>29314</v>
      </c>
      <c r="M24" s="52">
        <f>329+110</f>
        <v>439</v>
      </c>
      <c r="N24" s="52">
        <f>23972+10818</f>
        <v>34790</v>
      </c>
      <c r="O24" s="30">
        <v>11822</v>
      </c>
      <c r="P24" s="30">
        <v>3342</v>
      </c>
      <c r="Q24" s="30">
        <v>417</v>
      </c>
      <c r="R24" s="30">
        <v>947</v>
      </c>
      <c r="S24" s="30">
        <v>172</v>
      </c>
      <c r="T24" s="30">
        <v>63</v>
      </c>
      <c r="U24" s="30">
        <v>872</v>
      </c>
      <c r="V24" s="68">
        <v>18.82</v>
      </c>
      <c r="W24" s="30">
        <v>7679</v>
      </c>
      <c r="X24" s="30">
        <v>4859</v>
      </c>
      <c r="Y24" s="69">
        <v>50.6</v>
      </c>
      <c r="Z24" s="30">
        <v>1508</v>
      </c>
      <c r="AA24" s="30">
        <v>6017</v>
      </c>
      <c r="AB24" s="30">
        <v>1477</v>
      </c>
      <c r="AC24" s="30">
        <v>5958</v>
      </c>
      <c r="AD24" s="30">
        <v>237</v>
      </c>
      <c r="AE24" s="30">
        <v>991</v>
      </c>
      <c r="AF24" s="30">
        <v>362094</v>
      </c>
      <c r="AG24" s="30">
        <v>78639</v>
      </c>
    </row>
    <row r="25" spans="1:33" ht="12" customHeight="1">
      <c r="A25" s="1">
        <v>18</v>
      </c>
      <c r="B25" s="21" t="s">
        <v>14</v>
      </c>
      <c r="C25" s="5">
        <v>134</v>
      </c>
      <c r="D25" s="5">
        <v>6750</v>
      </c>
      <c r="E25" s="66">
        <v>226</v>
      </c>
      <c r="F25" s="66">
        <v>51601</v>
      </c>
      <c r="G25" s="66">
        <v>87</v>
      </c>
      <c r="H25" s="66">
        <v>28322</v>
      </c>
      <c r="I25" s="66">
        <v>39</v>
      </c>
      <c r="J25" s="66">
        <v>28841</v>
      </c>
      <c r="K25" s="59">
        <v>5</v>
      </c>
      <c r="L25" s="67">
        <v>10717</v>
      </c>
      <c r="M25" s="5">
        <v>289</v>
      </c>
      <c r="N25" s="5">
        <v>22605</v>
      </c>
      <c r="O25" s="30">
        <v>8607</v>
      </c>
      <c r="P25" s="30">
        <v>3742</v>
      </c>
      <c r="Q25" s="30">
        <v>405</v>
      </c>
      <c r="R25" s="30">
        <v>850</v>
      </c>
      <c r="S25" s="30">
        <v>155</v>
      </c>
      <c r="T25" s="30">
        <v>165</v>
      </c>
      <c r="U25" s="30">
        <v>611</v>
      </c>
      <c r="V25" s="68">
        <v>17.53</v>
      </c>
      <c r="W25" s="30">
        <v>5397</v>
      </c>
      <c r="X25" s="30">
        <v>3479</v>
      </c>
      <c r="Y25" s="69">
        <v>49.4</v>
      </c>
      <c r="Z25" s="30">
        <v>532</v>
      </c>
      <c r="AA25" s="30">
        <v>2383</v>
      </c>
      <c r="AB25" s="30">
        <v>661</v>
      </c>
      <c r="AC25" s="30">
        <v>2132</v>
      </c>
      <c r="AD25" s="30">
        <v>62</v>
      </c>
      <c r="AE25" s="30">
        <v>129</v>
      </c>
      <c r="AF25" s="30">
        <v>257940</v>
      </c>
      <c r="AG25" s="30">
        <v>50704</v>
      </c>
    </row>
    <row r="26" spans="1:33" ht="12" customHeight="1">
      <c r="A26" s="1">
        <v>19</v>
      </c>
      <c r="B26" s="21" t="s">
        <v>15</v>
      </c>
      <c r="C26" s="5">
        <v>76</v>
      </c>
      <c r="D26" s="5">
        <v>9506</v>
      </c>
      <c r="E26" s="66">
        <v>220</v>
      </c>
      <c r="F26" s="66">
        <v>55592</v>
      </c>
      <c r="G26" s="66">
        <v>108</v>
      </c>
      <c r="H26" s="66">
        <v>29377</v>
      </c>
      <c r="I26" s="66">
        <v>49</v>
      </c>
      <c r="J26" s="66">
        <v>31582</v>
      </c>
      <c r="K26" s="67">
        <v>7</v>
      </c>
      <c r="L26" s="67">
        <v>16401</v>
      </c>
      <c r="M26" s="5">
        <v>239</v>
      </c>
      <c r="N26" s="5">
        <v>19482</v>
      </c>
      <c r="O26" s="30">
        <v>9449</v>
      </c>
      <c r="P26" s="30">
        <v>3649</v>
      </c>
      <c r="Q26" s="30">
        <v>619</v>
      </c>
      <c r="R26" s="30">
        <v>1101</v>
      </c>
      <c r="S26" s="30">
        <v>340</v>
      </c>
      <c r="T26" s="30">
        <v>148</v>
      </c>
      <c r="U26" s="30">
        <v>929</v>
      </c>
      <c r="V26" s="68">
        <v>27.16</v>
      </c>
      <c r="W26" s="30">
        <v>6027</v>
      </c>
      <c r="X26" s="30">
        <v>3591</v>
      </c>
      <c r="Y26" s="69">
        <v>50.4</v>
      </c>
      <c r="Z26" s="30">
        <v>1300</v>
      </c>
      <c r="AA26" s="30">
        <v>4017</v>
      </c>
      <c r="AB26" s="30">
        <v>1200</v>
      </c>
      <c r="AC26" s="30">
        <v>3340</v>
      </c>
      <c r="AD26" s="30">
        <v>188</v>
      </c>
      <c r="AE26" s="30">
        <v>851</v>
      </c>
      <c r="AF26" s="30">
        <v>292980</v>
      </c>
      <c r="AG26" s="30">
        <v>57480</v>
      </c>
    </row>
    <row r="27" spans="1:33" ht="12" customHeight="1">
      <c r="A27" s="1">
        <v>20</v>
      </c>
      <c r="B27" s="21" t="s">
        <v>16</v>
      </c>
      <c r="C27" s="52">
        <v>121</v>
      </c>
      <c r="D27" s="52">
        <v>15483</v>
      </c>
      <c r="E27" s="66">
        <v>414</v>
      </c>
      <c r="F27" s="66">
        <v>132622</v>
      </c>
      <c r="G27" s="66">
        <v>199</v>
      </c>
      <c r="H27" s="66">
        <v>71297</v>
      </c>
      <c r="I27" s="66">
        <v>107</v>
      </c>
      <c r="J27" s="66">
        <v>71598</v>
      </c>
      <c r="K27" s="67">
        <v>4</v>
      </c>
      <c r="L27" s="67">
        <v>14013</v>
      </c>
      <c r="M27" s="52">
        <f>565+75</f>
        <v>640</v>
      </c>
      <c r="N27" s="52">
        <f>45782+7201</f>
        <v>52983</v>
      </c>
      <c r="O27" s="30">
        <v>22546</v>
      </c>
      <c r="P27" s="30">
        <v>5876</v>
      </c>
      <c r="Q27" s="30">
        <v>1773</v>
      </c>
      <c r="R27" s="30">
        <v>2566</v>
      </c>
      <c r="S27" s="30">
        <v>853</v>
      </c>
      <c r="T27" s="30">
        <v>429</v>
      </c>
      <c r="U27" s="30">
        <v>1826</v>
      </c>
      <c r="V27" s="68">
        <v>22.74</v>
      </c>
      <c r="W27" s="30">
        <v>12977</v>
      </c>
      <c r="X27" s="30">
        <v>6093</v>
      </c>
      <c r="Y27" s="69">
        <v>42.9</v>
      </c>
      <c r="Z27" s="30">
        <v>2458</v>
      </c>
      <c r="AA27" s="30">
        <v>2600</v>
      </c>
      <c r="AB27" s="30">
        <v>2611</v>
      </c>
      <c r="AC27" s="30">
        <v>2664</v>
      </c>
      <c r="AD27" s="30">
        <v>332</v>
      </c>
      <c r="AE27" s="30">
        <v>287</v>
      </c>
      <c r="AF27" s="30">
        <v>774542</v>
      </c>
      <c r="AG27" s="30">
        <v>131584</v>
      </c>
    </row>
    <row r="28" spans="1:33" ht="12" customHeight="1">
      <c r="A28" s="1">
        <v>21</v>
      </c>
      <c r="B28" s="21" t="s">
        <v>17</v>
      </c>
      <c r="C28" s="52">
        <v>198</v>
      </c>
      <c r="D28" s="52">
        <v>26182</v>
      </c>
      <c r="E28" s="66">
        <v>408</v>
      </c>
      <c r="F28" s="66">
        <v>127720</v>
      </c>
      <c r="G28" s="66">
        <v>205</v>
      </c>
      <c r="H28" s="66">
        <v>69723</v>
      </c>
      <c r="I28" s="66">
        <v>93</v>
      </c>
      <c r="J28" s="66">
        <v>70353</v>
      </c>
      <c r="K28" s="67">
        <v>11</v>
      </c>
      <c r="L28" s="67">
        <v>22780</v>
      </c>
      <c r="M28" s="52">
        <f>406+47</f>
        <v>453</v>
      </c>
      <c r="N28" s="52">
        <f>35830+4321</f>
        <v>40151</v>
      </c>
      <c r="O28" s="30">
        <v>21252</v>
      </c>
      <c r="P28" s="30">
        <v>11551</v>
      </c>
      <c r="Q28" s="30">
        <v>1218</v>
      </c>
      <c r="R28" s="30">
        <v>2445</v>
      </c>
      <c r="S28" s="30">
        <v>494</v>
      </c>
      <c r="T28" s="30">
        <v>300</v>
      </c>
      <c r="U28" s="30">
        <v>2038</v>
      </c>
      <c r="V28" s="68">
        <v>25.56</v>
      </c>
      <c r="W28" s="30">
        <v>12501</v>
      </c>
      <c r="X28" s="30">
        <v>8220</v>
      </c>
      <c r="Y28" s="69">
        <v>47.1</v>
      </c>
      <c r="Z28" s="30">
        <v>3027</v>
      </c>
      <c r="AA28" s="30">
        <v>4247</v>
      </c>
      <c r="AB28" s="30">
        <v>3249</v>
      </c>
      <c r="AC28" s="30">
        <v>5109</v>
      </c>
      <c r="AD28" s="30">
        <v>562</v>
      </c>
      <c r="AE28" s="30">
        <v>869</v>
      </c>
      <c r="AF28" s="30">
        <v>651374</v>
      </c>
      <c r="AG28" s="30">
        <v>130764</v>
      </c>
    </row>
    <row r="29" spans="1:33" ht="12" customHeight="1">
      <c r="A29" s="1">
        <v>22</v>
      </c>
      <c r="B29" s="21" t="s">
        <v>18</v>
      </c>
      <c r="C29" s="52">
        <v>547</v>
      </c>
      <c r="D29" s="52">
        <v>69057</v>
      </c>
      <c r="E29" s="66">
        <v>552</v>
      </c>
      <c r="F29" s="66">
        <v>223041</v>
      </c>
      <c r="G29" s="66">
        <v>291</v>
      </c>
      <c r="H29" s="66">
        <v>124646</v>
      </c>
      <c r="I29" s="66">
        <v>148</v>
      </c>
      <c r="J29" s="66">
        <v>125358</v>
      </c>
      <c r="K29" s="67">
        <v>10</v>
      </c>
      <c r="L29" s="67">
        <v>33653</v>
      </c>
      <c r="M29" s="52">
        <f>377+59+54</f>
        <v>490</v>
      </c>
      <c r="N29" s="52">
        <f>33063+6455+5297</f>
        <v>44815</v>
      </c>
      <c r="O29" s="30">
        <v>37458</v>
      </c>
      <c r="P29" s="30">
        <v>25851</v>
      </c>
      <c r="Q29" s="30">
        <v>1980</v>
      </c>
      <c r="R29" s="30">
        <v>3770</v>
      </c>
      <c r="S29" s="30">
        <v>1106</v>
      </c>
      <c r="T29" s="30">
        <v>897</v>
      </c>
      <c r="U29" s="30">
        <v>2737</v>
      </c>
      <c r="V29" s="68">
        <v>16.69</v>
      </c>
      <c r="W29" s="30">
        <v>23004</v>
      </c>
      <c r="X29" s="30">
        <v>14320</v>
      </c>
      <c r="Y29" s="69">
        <v>47.2</v>
      </c>
      <c r="Z29" s="30">
        <v>2157</v>
      </c>
      <c r="AA29" s="30">
        <v>7648</v>
      </c>
      <c r="AB29" s="30">
        <v>2834</v>
      </c>
      <c r="AC29" s="30">
        <v>6169</v>
      </c>
      <c r="AD29" s="30">
        <v>565</v>
      </c>
      <c r="AE29" s="30">
        <v>1254</v>
      </c>
      <c r="AF29" s="30">
        <v>1246984</v>
      </c>
      <c r="AG29" s="30">
        <v>251324</v>
      </c>
    </row>
    <row r="30" spans="1:33" ht="12" customHeight="1">
      <c r="A30" s="1">
        <v>23</v>
      </c>
      <c r="B30" s="21" t="s">
        <v>19</v>
      </c>
      <c r="C30" s="52">
        <v>529</v>
      </c>
      <c r="D30" s="52">
        <v>102040</v>
      </c>
      <c r="E30" s="66">
        <v>989</v>
      </c>
      <c r="F30" s="66">
        <v>418640</v>
      </c>
      <c r="G30" s="66">
        <v>435</v>
      </c>
      <c r="H30" s="66">
        <v>220429</v>
      </c>
      <c r="I30" s="66">
        <v>232</v>
      </c>
      <c r="J30" s="66">
        <v>212147</v>
      </c>
      <c r="K30" s="67">
        <v>45</v>
      </c>
      <c r="L30" s="67">
        <v>176973</v>
      </c>
      <c r="M30" s="52">
        <f>814+268+55+46</f>
        <v>1183</v>
      </c>
      <c r="N30" s="52">
        <f>83245+29172+8090+4818</f>
        <v>125325</v>
      </c>
      <c r="O30" s="30">
        <v>72512</v>
      </c>
      <c r="P30" s="30">
        <v>35969</v>
      </c>
      <c r="Q30" s="30">
        <v>3765</v>
      </c>
      <c r="R30" s="30">
        <v>8134</v>
      </c>
      <c r="S30" s="30">
        <v>1726</v>
      </c>
      <c r="T30" s="30">
        <v>1275</v>
      </c>
      <c r="U30" s="30">
        <v>6203</v>
      </c>
      <c r="V30" s="68">
        <v>23.84</v>
      </c>
      <c r="W30" s="30">
        <v>44974</v>
      </c>
      <c r="X30" s="30">
        <v>28496</v>
      </c>
      <c r="Y30" s="69">
        <v>52.4</v>
      </c>
      <c r="Z30" s="30">
        <v>8004</v>
      </c>
      <c r="AA30" s="30">
        <v>40344</v>
      </c>
      <c r="AB30" s="30">
        <v>11701</v>
      </c>
      <c r="AC30" s="30">
        <v>33962</v>
      </c>
      <c r="AD30" s="30">
        <v>2104</v>
      </c>
      <c r="AE30" s="30">
        <v>6060</v>
      </c>
      <c r="AF30" s="30">
        <v>2163761</v>
      </c>
      <c r="AG30" s="30">
        <v>578957</v>
      </c>
    </row>
    <row r="31" spans="1:33" ht="12" customHeight="1">
      <c r="A31" s="1">
        <v>24</v>
      </c>
      <c r="B31" s="21" t="s">
        <v>20</v>
      </c>
      <c r="C31" s="52">
        <v>279</v>
      </c>
      <c r="D31" s="52">
        <v>22752</v>
      </c>
      <c r="E31" s="66">
        <v>454</v>
      </c>
      <c r="F31" s="66">
        <v>112337</v>
      </c>
      <c r="G31" s="66">
        <v>191</v>
      </c>
      <c r="H31" s="66">
        <v>61981</v>
      </c>
      <c r="I31" s="66">
        <v>78</v>
      </c>
      <c r="J31" s="66">
        <v>61242</v>
      </c>
      <c r="K31" s="59">
        <v>7</v>
      </c>
      <c r="L31" s="67">
        <v>17776</v>
      </c>
      <c r="M31" s="52">
        <v>446</v>
      </c>
      <c r="N31" s="52">
        <v>35123</v>
      </c>
      <c r="O31" s="30">
        <v>18740</v>
      </c>
      <c r="P31" s="30">
        <v>10678</v>
      </c>
      <c r="Q31" s="30">
        <v>996</v>
      </c>
      <c r="R31" s="30">
        <v>1985</v>
      </c>
      <c r="S31" s="30">
        <v>486</v>
      </c>
      <c r="T31" s="30">
        <v>338</v>
      </c>
      <c r="U31" s="30">
        <v>1496</v>
      </c>
      <c r="V31" s="68">
        <v>18.28</v>
      </c>
      <c r="W31" s="30">
        <v>11029</v>
      </c>
      <c r="X31" s="30">
        <v>7332</v>
      </c>
      <c r="Y31" s="69">
        <v>47</v>
      </c>
      <c r="Z31" s="30">
        <v>849</v>
      </c>
      <c r="AA31" s="30">
        <v>3541</v>
      </c>
      <c r="AB31" s="30">
        <v>908</v>
      </c>
      <c r="AC31" s="30">
        <v>3585</v>
      </c>
      <c r="AD31" s="30">
        <v>123</v>
      </c>
      <c r="AE31" s="30">
        <v>665</v>
      </c>
      <c r="AF31" s="30">
        <v>560732</v>
      </c>
      <c r="AG31" s="30">
        <v>111479</v>
      </c>
    </row>
    <row r="32" spans="1:33" ht="12" customHeight="1">
      <c r="A32" s="1">
        <v>25</v>
      </c>
      <c r="B32" s="21" t="s">
        <v>21</v>
      </c>
      <c r="C32" s="52">
        <v>191</v>
      </c>
      <c r="D32" s="52">
        <v>17833</v>
      </c>
      <c r="E32" s="66">
        <v>237</v>
      </c>
      <c r="F32" s="66">
        <v>86136</v>
      </c>
      <c r="G32" s="66">
        <v>104</v>
      </c>
      <c r="H32" s="66">
        <v>47284</v>
      </c>
      <c r="I32" s="66">
        <v>58</v>
      </c>
      <c r="J32" s="66">
        <v>45187</v>
      </c>
      <c r="K32" s="67">
        <v>5</v>
      </c>
      <c r="L32" s="67">
        <v>30816</v>
      </c>
      <c r="M32" s="52">
        <v>228</v>
      </c>
      <c r="N32" s="52">
        <v>20989</v>
      </c>
      <c r="O32" s="30">
        <v>14587</v>
      </c>
      <c r="P32" s="30">
        <v>8704</v>
      </c>
      <c r="Q32" s="30">
        <v>990</v>
      </c>
      <c r="R32" s="30">
        <v>1559</v>
      </c>
      <c r="S32" s="30">
        <v>335</v>
      </c>
      <c r="T32" s="30">
        <v>149</v>
      </c>
      <c r="U32" s="30">
        <v>1313</v>
      </c>
      <c r="V32" s="68">
        <v>25.52</v>
      </c>
      <c r="W32" s="30">
        <v>8761</v>
      </c>
      <c r="X32" s="30">
        <v>4911</v>
      </c>
      <c r="Y32" s="69">
        <v>50.2</v>
      </c>
      <c r="Z32" s="30">
        <v>822</v>
      </c>
      <c r="AA32" s="30">
        <v>6612</v>
      </c>
      <c r="AB32" s="30">
        <v>869</v>
      </c>
      <c r="AC32" s="30">
        <v>6131</v>
      </c>
      <c r="AD32" s="30">
        <v>78</v>
      </c>
      <c r="AE32" s="30">
        <v>1255</v>
      </c>
      <c r="AF32" s="30">
        <v>386623</v>
      </c>
      <c r="AG32" s="30">
        <v>94111</v>
      </c>
    </row>
    <row r="33" spans="1:33" ht="12" customHeight="1">
      <c r="A33" s="1">
        <v>26</v>
      </c>
      <c r="B33" s="21" t="s">
        <v>22</v>
      </c>
      <c r="C33" s="52">
        <v>241</v>
      </c>
      <c r="D33" s="52">
        <v>33662</v>
      </c>
      <c r="E33" s="66">
        <v>460</v>
      </c>
      <c r="F33" s="66">
        <v>140199</v>
      </c>
      <c r="G33" s="66">
        <v>205</v>
      </c>
      <c r="H33" s="66">
        <v>77340</v>
      </c>
      <c r="I33" s="66">
        <v>105</v>
      </c>
      <c r="J33" s="66">
        <v>85747</v>
      </c>
      <c r="K33" s="67">
        <v>28</v>
      </c>
      <c r="L33" s="67">
        <v>152130</v>
      </c>
      <c r="M33" s="52">
        <f>244+251</f>
        <v>495</v>
      </c>
      <c r="N33" s="52">
        <f>20694+24043</f>
        <v>44737</v>
      </c>
      <c r="O33" s="30">
        <v>24125</v>
      </c>
      <c r="P33" s="30">
        <v>12985</v>
      </c>
      <c r="Q33" s="30">
        <v>1649</v>
      </c>
      <c r="R33" s="30">
        <v>3056</v>
      </c>
      <c r="S33" s="30">
        <v>721</v>
      </c>
      <c r="T33" s="30">
        <v>501</v>
      </c>
      <c r="U33" s="30">
        <v>2222</v>
      </c>
      <c r="V33" s="68">
        <v>27.15</v>
      </c>
      <c r="W33" s="30">
        <v>19787</v>
      </c>
      <c r="X33" s="30">
        <v>11276</v>
      </c>
      <c r="Y33" s="69">
        <v>55.6</v>
      </c>
      <c r="Z33" s="30">
        <v>5275</v>
      </c>
      <c r="AA33" s="30">
        <v>32218</v>
      </c>
      <c r="AB33" s="30">
        <v>7256</v>
      </c>
      <c r="AC33" s="30">
        <v>28834</v>
      </c>
      <c r="AD33" s="30">
        <v>1973</v>
      </c>
      <c r="AE33" s="30">
        <v>6950</v>
      </c>
      <c r="AF33" s="30">
        <v>851840</v>
      </c>
      <c r="AG33" s="30">
        <v>251955</v>
      </c>
    </row>
    <row r="34" spans="1:33" ht="12" customHeight="1">
      <c r="A34" s="1">
        <v>27</v>
      </c>
      <c r="B34" s="21" t="s">
        <v>23</v>
      </c>
      <c r="C34" s="52">
        <v>842</v>
      </c>
      <c r="D34" s="52">
        <v>139760</v>
      </c>
      <c r="E34" s="66">
        <v>1058</v>
      </c>
      <c r="F34" s="66">
        <v>484045</v>
      </c>
      <c r="G34" s="66">
        <v>531</v>
      </c>
      <c r="H34" s="66">
        <v>255503</v>
      </c>
      <c r="I34" s="66">
        <v>284</v>
      </c>
      <c r="J34" s="66">
        <v>255732</v>
      </c>
      <c r="K34" s="67">
        <v>42</v>
      </c>
      <c r="L34" s="67">
        <v>230672</v>
      </c>
      <c r="M34" s="52">
        <f>653+322+83</f>
        <v>1058</v>
      </c>
      <c r="N34" s="52">
        <f>64638+33416+9642</f>
        <v>107696</v>
      </c>
      <c r="O34" s="30">
        <v>84179</v>
      </c>
      <c r="P34" s="30">
        <v>59081</v>
      </c>
      <c r="Q34" s="30">
        <v>7035</v>
      </c>
      <c r="R34" s="30">
        <v>13641</v>
      </c>
      <c r="S34" s="30">
        <v>4025</v>
      </c>
      <c r="T34" s="30">
        <v>2488</v>
      </c>
      <c r="U34" s="30">
        <v>8987</v>
      </c>
      <c r="V34" s="68">
        <v>23.03</v>
      </c>
      <c r="W34" s="30">
        <v>55098</v>
      </c>
      <c r="X34" s="30">
        <v>29322</v>
      </c>
      <c r="Y34" s="69">
        <v>49.7</v>
      </c>
      <c r="Z34" s="30">
        <v>14465</v>
      </c>
      <c r="AA34" s="30">
        <v>50649</v>
      </c>
      <c r="AB34" s="30">
        <v>16214</v>
      </c>
      <c r="AC34" s="30">
        <v>46296</v>
      </c>
      <c r="AD34" s="30">
        <v>4310</v>
      </c>
      <c r="AE34" s="30">
        <v>9536</v>
      </c>
      <c r="AF34" s="30">
        <v>3054758</v>
      </c>
      <c r="AG34" s="30">
        <v>837809</v>
      </c>
    </row>
    <row r="35" spans="1:33" s="80" customFormat="1" ht="15" customHeight="1">
      <c r="A35" s="42">
        <v>28</v>
      </c>
      <c r="B35" s="43" t="s">
        <v>24</v>
      </c>
      <c r="C35" s="70">
        <v>796</v>
      </c>
      <c r="D35" s="70">
        <v>74898</v>
      </c>
      <c r="E35" s="71">
        <v>861</v>
      </c>
      <c r="F35" s="71">
        <v>326213</v>
      </c>
      <c r="G35" s="71">
        <v>404</v>
      </c>
      <c r="H35" s="71">
        <v>176206</v>
      </c>
      <c r="I35" s="71">
        <v>229</v>
      </c>
      <c r="J35" s="71">
        <v>173961</v>
      </c>
      <c r="K35" s="72">
        <v>36</v>
      </c>
      <c r="L35" s="72">
        <v>117610</v>
      </c>
      <c r="M35" s="70">
        <f>582+152+78</f>
        <v>812</v>
      </c>
      <c r="N35" s="70">
        <f>44026+14644+8045</f>
        <v>66715</v>
      </c>
      <c r="O35" s="31">
        <v>55165</v>
      </c>
      <c r="P35" s="31">
        <v>38909</v>
      </c>
      <c r="Q35" s="31">
        <v>3420</v>
      </c>
      <c r="R35" s="31">
        <v>7319</v>
      </c>
      <c r="S35" s="31">
        <v>1754</v>
      </c>
      <c r="T35" s="31">
        <v>866</v>
      </c>
      <c r="U35" s="31">
        <v>4906</v>
      </c>
      <c r="V35" s="73">
        <v>31.87</v>
      </c>
      <c r="W35" s="31">
        <v>38047</v>
      </c>
      <c r="X35" s="31">
        <v>23452</v>
      </c>
      <c r="Y35" s="74">
        <v>54.6</v>
      </c>
      <c r="Z35" s="31">
        <v>6998</v>
      </c>
      <c r="AA35" s="31">
        <v>26153</v>
      </c>
      <c r="AB35" s="31">
        <v>8609</v>
      </c>
      <c r="AC35" s="31">
        <v>23956</v>
      </c>
      <c r="AD35" s="31">
        <v>1914</v>
      </c>
      <c r="AE35" s="31">
        <v>5318</v>
      </c>
      <c r="AF35" s="31">
        <v>1772922</v>
      </c>
      <c r="AG35" s="31">
        <v>542374</v>
      </c>
    </row>
    <row r="36" spans="1:33" ht="12" customHeight="1">
      <c r="A36" s="1">
        <v>29</v>
      </c>
      <c r="B36" s="21" t="s">
        <v>25</v>
      </c>
      <c r="C36" s="52">
        <v>211</v>
      </c>
      <c r="D36" s="52">
        <v>21709</v>
      </c>
      <c r="E36" s="66">
        <v>267</v>
      </c>
      <c r="F36" s="66">
        <v>85308</v>
      </c>
      <c r="G36" s="66">
        <v>119</v>
      </c>
      <c r="H36" s="66">
        <v>47703</v>
      </c>
      <c r="I36" s="66">
        <v>64</v>
      </c>
      <c r="J36" s="66">
        <v>44833</v>
      </c>
      <c r="K36" s="67">
        <v>9</v>
      </c>
      <c r="L36" s="67">
        <v>25834</v>
      </c>
      <c r="M36" s="52">
        <v>198</v>
      </c>
      <c r="N36" s="52">
        <v>19986</v>
      </c>
      <c r="O36" s="30">
        <v>14306</v>
      </c>
      <c r="P36" s="30">
        <v>9688</v>
      </c>
      <c r="Q36" s="30">
        <v>1044</v>
      </c>
      <c r="R36" s="30">
        <v>2076</v>
      </c>
      <c r="S36" s="30">
        <v>572</v>
      </c>
      <c r="T36" s="30">
        <v>331</v>
      </c>
      <c r="U36" s="30">
        <v>1433</v>
      </c>
      <c r="V36" s="68">
        <v>25.5</v>
      </c>
      <c r="W36" s="30">
        <v>10161</v>
      </c>
      <c r="X36" s="30">
        <v>5860</v>
      </c>
      <c r="Y36" s="69">
        <v>53.8</v>
      </c>
      <c r="Z36" s="30">
        <v>1553</v>
      </c>
      <c r="AA36" s="30">
        <v>5700</v>
      </c>
      <c r="AB36" s="30">
        <v>1979</v>
      </c>
      <c r="AC36" s="30">
        <v>5421</v>
      </c>
      <c r="AD36" s="30">
        <v>387</v>
      </c>
      <c r="AE36" s="30">
        <v>1395</v>
      </c>
      <c r="AF36" s="30">
        <v>441649</v>
      </c>
      <c r="AG36" s="30">
        <v>155311</v>
      </c>
    </row>
    <row r="37" spans="1:33" ht="12" customHeight="1">
      <c r="A37" s="1">
        <v>30</v>
      </c>
      <c r="B37" s="21" t="s">
        <v>26</v>
      </c>
      <c r="C37" s="52">
        <v>125</v>
      </c>
      <c r="D37" s="52">
        <v>11252</v>
      </c>
      <c r="E37" s="66">
        <v>345</v>
      </c>
      <c r="F37" s="66">
        <v>63823</v>
      </c>
      <c r="G37" s="66">
        <v>152</v>
      </c>
      <c r="H37" s="66">
        <v>36587</v>
      </c>
      <c r="I37" s="66">
        <v>54</v>
      </c>
      <c r="J37" s="66">
        <v>37377</v>
      </c>
      <c r="K37" s="59">
        <v>3</v>
      </c>
      <c r="L37" s="67">
        <v>8522</v>
      </c>
      <c r="M37" s="52">
        <f>173+60</f>
        <v>233</v>
      </c>
      <c r="N37" s="52">
        <f>13955+5752</f>
        <v>19707</v>
      </c>
      <c r="O37" s="30">
        <v>10394</v>
      </c>
      <c r="P37" s="30">
        <v>4965</v>
      </c>
      <c r="Q37" s="30">
        <v>911</v>
      </c>
      <c r="R37" s="30">
        <v>1528</v>
      </c>
      <c r="S37" s="30">
        <v>453</v>
      </c>
      <c r="T37" s="30">
        <v>230</v>
      </c>
      <c r="U37" s="30">
        <v>1207</v>
      </c>
      <c r="V37" s="68">
        <v>29.43</v>
      </c>
      <c r="W37" s="30">
        <v>6450</v>
      </c>
      <c r="X37" s="30">
        <v>3976</v>
      </c>
      <c r="Y37" s="69">
        <v>45.7</v>
      </c>
      <c r="Z37" s="30">
        <v>313</v>
      </c>
      <c r="AA37" s="30">
        <v>1574</v>
      </c>
      <c r="AB37" s="30">
        <v>282</v>
      </c>
      <c r="AC37" s="30">
        <v>1692</v>
      </c>
      <c r="AD37" s="30">
        <v>36</v>
      </c>
      <c r="AE37" s="30">
        <v>375</v>
      </c>
      <c r="AF37" s="30">
        <v>350914</v>
      </c>
      <c r="AG37" s="30">
        <v>64736</v>
      </c>
    </row>
    <row r="38" spans="1:33" ht="12" customHeight="1">
      <c r="A38" s="1">
        <v>31</v>
      </c>
      <c r="B38" s="21" t="s">
        <v>27</v>
      </c>
      <c r="C38" s="52">
        <v>52</v>
      </c>
      <c r="D38" s="52">
        <v>5475</v>
      </c>
      <c r="E38" s="66">
        <v>183</v>
      </c>
      <c r="F38" s="66">
        <v>37818</v>
      </c>
      <c r="G38" s="66">
        <v>62</v>
      </c>
      <c r="H38" s="66">
        <v>21561</v>
      </c>
      <c r="I38" s="66">
        <v>38</v>
      </c>
      <c r="J38" s="66">
        <v>22018</v>
      </c>
      <c r="K38" s="67">
        <v>2</v>
      </c>
      <c r="L38" s="67">
        <v>6689</v>
      </c>
      <c r="M38" s="52">
        <v>206</v>
      </c>
      <c r="N38" s="52">
        <v>14790</v>
      </c>
      <c r="O38" s="30">
        <v>6173</v>
      </c>
      <c r="P38" s="30">
        <v>2545</v>
      </c>
      <c r="Q38" s="30">
        <v>497</v>
      </c>
      <c r="R38" s="30">
        <v>961</v>
      </c>
      <c r="S38" s="30">
        <v>300</v>
      </c>
      <c r="T38" s="30">
        <v>268</v>
      </c>
      <c r="U38" s="30">
        <v>590</v>
      </c>
      <c r="V38" s="68">
        <v>32.78</v>
      </c>
      <c r="W38" s="30">
        <v>3209</v>
      </c>
      <c r="X38" s="30">
        <v>1682</v>
      </c>
      <c r="Y38" s="69">
        <v>39.5</v>
      </c>
      <c r="Z38" s="30">
        <v>317</v>
      </c>
      <c r="AA38" s="30">
        <v>1621</v>
      </c>
      <c r="AB38" s="30">
        <v>338</v>
      </c>
      <c r="AC38" s="30">
        <v>993</v>
      </c>
      <c r="AD38" s="30">
        <v>33</v>
      </c>
      <c r="AE38" s="30">
        <v>116</v>
      </c>
      <c r="AF38" s="30">
        <v>216472</v>
      </c>
      <c r="AG38" s="30">
        <v>37914</v>
      </c>
    </row>
    <row r="39" spans="1:33" ht="12" customHeight="1">
      <c r="A39" s="1">
        <v>32</v>
      </c>
      <c r="B39" s="21" t="s">
        <v>28</v>
      </c>
      <c r="C39" s="52">
        <v>130</v>
      </c>
      <c r="D39" s="52">
        <v>7202</v>
      </c>
      <c r="E39" s="66">
        <v>290</v>
      </c>
      <c r="F39" s="66">
        <v>44994</v>
      </c>
      <c r="G39" s="66">
        <v>115</v>
      </c>
      <c r="H39" s="66">
        <v>25793</v>
      </c>
      <c r="I39" s="66">
        <v>51</v>
      </c>
      <c r="J39" s="66">
        <v>26411</v>
      </c>
      <c r="K39" s="67">
        <v>3</v>
      </c>
      <c r="L39" s="67">
        <v>7124</v>
      </c>
      <c r="M39" s="52">
        <v>267</v>
      </c>
      <c r="N39" s="52">
        <v>16015</v>
      </c>
      <c r="O39" s="30">
        <v>7174</v>
      </c>
      <c r="P39" s="30">
        <v>3419</v>
      </c>
      <c r="Q39" s="30">
        <v>444</v>
      </c>
      <c r="R39" s="30">
        <v>828</v>
      </c>
      <c r="S39" s="30">
        <v>176</v>
      </c>
      <c r="T39" s="30">
        <v>115</v>
      </c>
      <c r="U39" s="30">
        <v>682</v>
      </c>
      <c r="V39" s="68">
        <v>24.1</v>
      </c>
      <c r="W39" s="30">
        <v>4438</v>
      </c>
      <c r="X39" s="30">
        <v>2739</v>
      </c>
      <c r="Y39" s="69">
        <v>42.1</v>
      </c>
      <c r="Z39" s="30">
        <v>325</v>
      </c>
      <c r="AA39" s="30">
        <v>1535</v>
      </c>
      <c r="AB39" s="30">
        <v>399</v>
      </c>
      <c r="AC39" s="30">
        <v>1214</v>
      </c>
      <c r="AD39" s="30">
        <v>39</v>
      </c>
      <c r="AE39" s="30">
        <v>271</v>
      </c>
      <c r="AF39" s="30">
        <v>236394</v>
      </c>
      <c r="AG39" s="30">
        <v>39833</v>
      </c>
    </row>
    <row r="40" spans="1:33" ht="12" customHeight="1">
      <c r="A40" s="1">
        <v>33</v>
      </c>
      <c r="B40" s="21" t="s">
        <v>29</v>
      </c>
      <c r="C40" s="52">
        <v>364</v>
      </c>
      <c r="D40" s="52">
        <v>23563</v>
      </c>
      <c r="E40" s="66">
        <v>454</v>
      </c>
      <c r="F40" s="66">
        <v>114393</v>
      </c>
      <c r="G40" s="66">
        <v>179</v>
      </c>
      <c r="H40" s="66">
        <v>63888</v>
      </c>
      <c r="I40" s="66">
        <v>106</v>
      </c>
      <c r="J40" s="66">
        <v>69285</v>
      </c>
      <c r="K40" s="67">
        <v>13</v>
      </c>
      <c r="L40" s="67">
        <v>42129</v>
      </c>
      <c r="M40" s="52">
        <f>309+89</f>
        <v>398</v>
      </c>
      <c r="N40" s="52">
        <f>24024+9798</f>
        <v>33822</v>
      </c>
      <c r="O40" s="30">
        <v>19173</v>
      </c>
      <c r="P40" s="30">
        <v>11204</v>
      </c>
      <c r="Q40" s="30">
        <v>1842</v>
      </c>
      <c r="R40" s="30">
        <v>3111</v>
      </c>
      <c r="S40" s="30">
        <v>1071</v>
      </c>
      <c r="T40" s="30">
        <v>743</v>
      </c>
      <c r="U40" s="30">
        <v>2048</v>
      </c>
      <c r="V40" s="68">
        <v>29</v>
      </c>
      <c r="W40" s="30">
        <v>12876</v>
      </c>
      <c r="X40" s="30">
        <v>8386</v>
      </c>
      <c r="Y40" s="69">
        <v>48.3</v>
      </c>
      <c r="Z40" s="30">
        <v>3013</v>
      </c>
      <c r="AA40" s="30">
        <v>8821</v>
      </c>
      <c r="AB40" s="30">
        <v>3197</v>
      </c>
      <c r="AC40" s="30">
        <v>8398</v>
      </c>
      <c r="AD40" s="30">
        <v>490</v>
      </c>
      <c r="AE40" s="30">
        <v>1601</v>
      </c>
      <c r="AF40" s="30">
        <v>701310</v>
      </c>
      <c r="AG40" s="30">
        <v>134190</v>
      </c>
    </row>
    <row r="41" spans="1:33" ht="12" customHeight="1">
      <c r="A41" s="1">
        <v>34</v>
      </c>
      <c r="B41" s="21" t="s">
        <v>30</v>
      </c>
      <c r="C41" s="52">
        <v>343</v>
      </c>
      <c r="D41" s="52">
        <v>37203</v>
      </c>
      <c r="E41" s="66">
        <v>658</v>
      </c>
      <c r="F41" s="66">
        <v>169732</v>
      </c>
      <c r="G41" s="66">
        <v>285</v>
      </c>
      <c r="H41" s="66">
        <v>92020</v>
      </c>
      <c r="I41" s="66">
        <v>141</v>
      </c>
      <c r="J41" s="66">
        <v>93263</v>
      </c>
      <c r="K41" s="67">
        <v>21</v>
      </c>
      <c r="L41" s="67">
        <v>58979</v>
      </c>
      <c r="M41" s="52">
        <f>386+132+98</f>
        <v>616</v>
      </c>
      <c r="N41" s="52">
        <f>25225+16317+7935</f>
        <v>49477</v>
      </c>
      <c r="O41" s="30">
        <v>28497</v>
      </c>
      <c r="P41" s="30">
        <v>15177</v>
      </c>
      <c r="Q41" s="30">
        <v>1592</v>
      </c>
      <c r="R41" s="30">
        <v>3422</v>
      </c>
      <c r="S41" s="30">
        <v>671</v>
      </c>
      <c r="T41" s="30">
        <v>346</v>
      </c>
      <c r="U41" s="30">
        <v>2905</v>
      </c>
      <c r="V41" s="68">
        <v>23.91</v>
      </c>
      <c r="W41" s="30">
        <v>19862</v>
      </c>
      <c r="X41" s="30">
        <v>12680</v>
      </c>
      <c r="Y41" s="69">
        <v>52.8</v>
      </c>
      <c r="Z41" s="30">
        <v>2257</v>
      </c>
      <c r="AA41" s="30">
        <v>13044</v>
      </c>
      <c r="AB41" s="30">
        <v>3210</v>
      </c>
      <c r="AC41" s="30">
        <v>11483</v>
      </c>
      <c r="AD41" s="30">
        <v>632</v>
      </c>
      <c r="AE41" s="30">
        <v>1688</v>
      </c>
      <c r="AF41" s="30">
        <v>1022842</v>
      </c>
      <c r="AG41" s="30">
        <v>244875</v>
      </c>
    </row>
    <row r="42" spans="1:33" ht="12" customHeight="1">
      <c r="A42" s="1">
        <v>35</v>
      </c>
      <c r="B42" s="21" t="s">
        <v>31</v>
      </c>
      <c r="C42" s="52">
        <v>209</v>
      </c>
      <c r="D42" s="52">
        <v>18603</v>
      </c>
      <c r="E42" s="66">
        <v>375</v>
      </c>
      <c r="F42" s="66">
        <v>84555</v>
      </c>
      <c r="G42" s="66">
        <v>199</v>
      </c>
      <c r="H42" s="66">
        <v>47769</v>
      </c>
      <c r="I42" s="66">
        <v>92</v>
      </c>
      <c r="J42" s="66">
        <v>48995</v>
      </c>
      <c r="K42" s="67">
        <v>8</v>
      </c>
      <c r="L42" s="67">
        <v>20389</v>
      </c>
      <c r="M42" s="52">
        <v>339</v>
      </c>
      <c r="N42" s="52">
        <v>24387</v>
      </c>
      <c r="O42" s="30">
        <v>13968</v>
      </c>
      <c r="P42" s="30">
        <v>7515</v>
      </c>
      <c r="Q42" s="30">
        <v>776</v>
      </c>
      <c r="R42" s="30">
        <v>1546</v>
      </c>
      <c r="S42" s="30">
        <v>416</v>
      </c>
      <c r="T42" s="30">
        <v>249</v>
      </c>
      <c r="U42" s="30">
        <v>1245</v>
      </c>
      <c r="V42" s="68">
        <v>20.19</v>
      </c>
      <c r="W42" s="30">
        <v>8821</v>
      </c>
      <c r="X42" s="30">
        <v>5224</v>
      </c>
      <c r="Y42" s="69">
        <v>41.1</v>
      </c>
      <c r="Z42" s="30">
        <v>1260</v>
      </c>
      <c r="AA42" s="30">
        <v>4090</v>
      </c>
      <c r="AB42" s="30">
        <v>1305</v>
      </c>
      <c r="AC42" s="30">
        <v>4513</v>
      </c>
      <c r="AD42" s="30">
        <v>210</v>
      </c>
      <c r="AE42" s="30">
        <v>1259</v>
      </c>
      <c r="AF42" s="30">
        <v>595901</v>
      </c>
      <c r="AG42" s="30">
        <v>101430</v>
      </c>
    </row>
    <row r="43" spans="1:33" ht="12" customHeight="1">
      <c r="A43" s="1">
        <v>36</v>
      </c>
      <c r="B43" s="21" t="s">
        <v>32</v>
      </c>
      <c r="C43" s="52">
        <v>241</v>
      </c>
      <c r="D43" s="52">
        <v>9905</v>
      </c>
      <c r="E43" s="66">
        <v>284</v>
      </c>
      <c r="F43" s="66">
        <v>46891</v>
      </c>
      <c r="G43" s="66">
        <v>97</v>
      </c>
      <c r="H43" s="66">
        <v>26571</v>
      </c>
      <c r="I43" s="66">
        <v>53</v>
      </c>
      <c r="J43" s="66">
        <v>28052</v>
      </c>
      <c r="K43" s="59">
        <v>4</v>
      </c>
      <c r="L43" s="67">
        <v>14500</v>
      </c>
      <c r="M43" s="52">
        <v>231</v>
      </c>
      <c r="N43" s="52">
        <v>13713</v>
      </c>
      <c r="O43" s="30">
        <v>7568</v>
      </c>
      <c r="P43" s="30">
        <v>5611</v>
      </c>
      <c r="Q43" s="30">
        <v>534</v>
      </c>
      <c r="R43" s="30">
        <v>1062</v>
      </c>
      <c r="S43" s="30">
        <v>301</v>
      </c>
      <c r="T43" s="30">
        <v>187</v>
      </c>
      <c r="U43" s="30">
        <v>791</v>
      </c>
      <c r="V43" s="68">
        <v>25.19</v>
      </c>
      <c r="W43" s="30">
        <v>4990</v>
      </c>
      <c r="X43" s="30">
        <v>3448</v>
      </c>
      <c r="Y43" s="69">
        <v>47.4</v>
      </c>
      <c r="Z43" s="30">
        <v>845</v>
      </c>
      <c r="AA43" s="30">
        <v>2929</v>
      </c>
      <c r="AB43" s="30">
        <v>956</v>
      </c>
      <c r="AC43" s="30">
        <v>2665</v>
      </c>
      <c r="AD43" s="30">
        <v>121</v>
      </c>
      <c r="AE43" s="30">
        <v>430</v>
      </c>
      <c r="AF43" s="30">
        <v>248189</v>
      </c>
      <c r="AG43" s="30">
        <v>53059</v>
      </c>
    </row>
    <row r="44" spans="1:33" ht="12" customHeight="1">
      <c r="A44" s="1">
        <v>37</v>
      </c>
      <c r="B44" s="21" t="s">
        <v>33</v>
      </c>
      <c r="C44" s="52">
        <v>206</v>
      </c>
      <c r="D44" s="52">
        <v>16586</v>
      </c>
      <c r="E44" s="66">
        <v>217</v>
      </c>
      <c r="F44" s="66">
        <v>58023</v>
      </c>
      <c r="G44" s="66">
        <v>90</v>
      </c>
      <c r="H44" s="66">
        <v>32861</v>
      </c>
      <c r="I44" s="66">
        <v>45</v>
      </c>
      <c r="J44" s="66">
        <v>33675</v>
      </c>
      <c r="K44" s="67">
        <v>4</v>
      </c>
      <c r="L44" s="67">
        <v>11845</v>
      </c>
      <c r="M44" s="52">
        <f>157+53</f>
        <v>210</v>
      </c>
      <c r="N44" s="52">
        <f>12851+5635</f>
        <v>18486</v>
      </c>
      <c r="O44" s="30">
        <v>9899</v>
      </c>
      <c r="P44" s="30">
        <v>6797</v>
      </c>
      <c r="Q44" s="30">
        <v>536</v>
      </c>
      <c r="R44" s="30">
        <v>1315</v>
      </c>
      <c r="S44" s="30">
        <v>246</v>
      </c>
      <c r="T44" s="30">
        <v>178</v>
      </c>
      <c r="U44" s="30">
        <v>922</v>
      </c>
      <c r="V44" s="68">
        <v>26.78</v>
      </c>
      <c r="W44" s="30">
        <v>6732</v>
      </c>
      <c r="X44" s="30">
        <v>4067</v>
      </c>
      <c r="Y44" s="69">
        <v>47.9</v>
      </c>
      <c r="Z44" s="30">
        <v>857</v>
      </c>
      <c r="AA44" s="30">
        <v>2345</v>
      </c>
      <c r="AB44" s="30">
        <v>803</v>
      </c>
      <c r="AC44" s="30">
        <v>2657</v>
      </c>
      <c r="AD44" s="30">
        <v>81</v>
      </c>
      <c r="AE44" s="30">
        <v>738</v>
      </c>
      <c r="AF44" s="30">
        <v>360013</v>
      </c>
      <c r="AG44" s="30">
        <v>75703</v>
      </c>
    </row>
    <row r="45" spans="1:33" ht="12" customHeight="1">
      <c r="A45" s="1">
        <v>38</v>
      </c>
      <c r="B45" s="21" t="s">
        <v>34</v>
      </c>
      <c r="C45" s="52">
        <v>196</v>
      </c>
      <c r="D45" s="52">
        <v>21238</v>
      </c>
      <c r="E45" s="66">
        <v>382</v>
      </c>
      <c r="F45" s="66">
        <v>87585</v>
      </c>
      <c r="G45" s="66">
        <v>158</v>
      </c>
      <c r="H45" s="66">
        <v>49883</v>
      </c>
      <c r="I45" s="66">
        <v>75</v>
      </c>
      <c r="J45" s="66">
        <v>50808</v>
      </c>
      <c r="K45" s="67">
        <v>4</v>
      </c>
      <c r="L45" s="67">
        <v>17618</v>
      </c>
      <c r="M45" s="52">
        <v>346</v>
      </c>
      <c r="N45" s="52">
        <v>24526</v>
      </c>
      <c r="O45" s="30">
        <v>14370</v>
      </c>
      <c r="P45" s="30">
        <v>8165</v>
      </c>
      <c r="Q45" s="30">
        <v>915</v>
      </c>
      <c r="R45" s="30">
        <v>1863</v>
      </c>
      <c r="S45" s="30">
        <v>678</v>
      </c>
      <c r="T45" s="30">
        <v>806</v>
      </c>
      <c r="U45" s="30">
        <v>964</v>
      </c>
      <c r="V45" s="68">
        <v>15.96</v>
      </c>
      <c r="W45" s="30">
        <v>9453</v>
      </c>
      <c r="X45" s="30">
        <v>6696</v>
      </c>
      <c r="Y45" s="69">
        <v>48.3</v>
      </c>
      <c r="Z45" s="30">
        <v>1157</v>
      </c>
      <c r="AA45" s="30">
        <v>3678</v>
      </c>
      <c r="AB45" s="30">
        <v>1018</v>
      </c>
      <c r="AC45" s="30">
        <v>3623</v>
      </c>
      <c r="AD45" s="30">
        <v>173</v>
      </c>
      <c r="AE45" s="30">
        <v>868</v>
      </c>
      <c r="AF45" s="30">
        <v>487537</v>
      </c>
      <c r="AG45" s="30">
        <v>97710</v>
      </c>
    </row>
    <row r="46" spans="1:33" ht="12" customHeight="1">
      <c r="A46" s="1">
        <v>39</v>
      </c>
      <c r="B46" s="21" t="s">
        <v>35</v>
      </c>
      <c r="C46" s="52">
        <v>65</v>
      </c>
      <c r="D46" s="52">
        <v>5476</v>
      </c>
      <c r="E46" s="66">
        <v>327</v>
      </c>
      <c r="F46" s="66">
        <v>44624</v>
      </c>
      <c r="G46" s="66">
        <v>141</v>
      </c>
      <c r="H46" s="66">
        <v>25312</v>
      </c>
      <c r="I46" s="66">
        <v>50</v>
      </c>
      <c r="J46" s="66">
        <v>26594</v>
      </c>
      <c r="K46" s="67">
        <v>4</v>
      </c>
      <c r="L46" s="67">
        <v>8821</v>
      </c>
      <c r="M46" s="52">
        <f>234+79</f>
        <v>313</v>
      </c>
      <c r="N46" s="52">
        <f>13014+8345</f>
        <v>21359</v>
      </c>
      <c r="O46" s="30">
        <v>7352</v>
      </c>
      <c r="P46" s="30">
        <v>2109</v>
      </c>
      <c r="Q46" s="30">
        <v>559</v>
      </c>
      <c r="R46" s="30">
        <v>1010</v>
      </c>
      <c r="S46" s="30">
        <v>239</v>
      </c>
      <c r="T46" s="30">
        <v>102</v>
      </c>
      <c r="U46" s="30">
        <v>832</v>
      </c>
      <c r="V46" s="68">
        <v>27.45</v>
      </c>
      <c r="W46" s="30">
        <v>3973</v>
      </c>
      <c r="X46" s="30">
        <v>2363</v>
      </c>
      <c r="Y46" s="69">
        <v>41.3</v>
      </c>
      <c r="Z46" s="30">
        <v>613</v>
      </c>
      <c r="AA46" s="30">
        <v>1847</v>
      </c>
      <c r="AB46" s="30">
        <v>561</v>
      </c>
      <c r="AC46" s="30">
        <v>1709</v>
      </c>
      <c r="AD46" s="30">
        <v>86</v>
      </c>
      <c r="AE46" s="30">
        <v>347</v>
      </c>
      <c r="AF46" s="30">
        <v>249945</v>
      </c>
      <c r="AG46" s="30">
        <v>42589</v>
      </c>
    </row>
    <row r="47" spans="1:33" ht="12" customHeight="1">
      <c r="A47" s="1">
        <v>40</v>
      </c>
      <c r="B47" s="21" t="s">
        <v>36</v>
      </c>
      <c r="C47" s="52">
        <v>523</v>
      </c>
      <c r="D47" s="52">
        <v>67017</v>
      </c>
      <c r="E47" s="66">
        <v>792</v>
      </c>
      <c r="F47" s="66">
        <v>293976</v>
      </c>
      <c r="G47" s="66">
        <v>378</v>
      </c>
      <c r="H47" s="66">
        <v>163976</v>
      </c>
      <c r="I47" s="66">
        <v>186</v>
      </c>
      <c r="J47" s="66">
        <v>168579</v>
      </c>
      <c r="K47" s="67">
        <v>31</v>
      </c>
      <c r="L47" s="67">
        <v>129268</v>
      </c>
      <c r="M47" s="52">
        <f>546+158+154</f>
        <v>858</v>
      </c>
      <c r="N47" s="52">
        <f>47843+15744+22572</f>
        <v>86159</v>
      </c>
      <c r="O47" s="30">
        <v>48999</v>
      </c>
      <c r="P47" s="30">
        <v>27779</v>
      </c>
      <c r="Q47" s="30">
        <v>3233</v>
      </c>
      <c r="R47" s="30">
        <v>5734</v>
      </c>
      <c r="S47" s="30">
        <v>2106</v>
      </c>
      <c r="T47" s="30">
        <v>1038</v>
      </c>
      <c r="U47" s="30">
        <v>4412</v>
      </c>
      <c r="V47" s="68">
        <v>20.26</v>
      </c>
      <c r="W47" s="30">
        <v>31518</v>
      </c>
      <c r="X47" s="30">
        <v>19474</v>
      </c>
      <c r="Y47" s="69">
        <v>43.8</v>
      </c>
      <c r="Z47" s="30">
        <v>6530</v>
      </c>
      <c r="AA47" s="30">
        <v>27913</v>
      </c>
      <c r="AB47" s="30">
        <v>7857</v>
      </c>
      <c r="AC47" s="30">
        <v>25836</v>
      </c>
      <c r="AD47" s="30">
        <v>1926</v>
      </c>
      <c r="AE47" s="30">
        <v>7850</v>
      </c>
      <c r="AF47" s="30">
        <v>1733592</v>
      </c>
      <c r="AG47" s="30">
        <v>375534</v>
      </c>
    </row>
    <row r="48" spans="1:33" ht="12" customHeight="1">
      <c r="A48" s="1">
        <v>41</v>
      </c>
      <c r="B48" s="21" t="s">
        <v>37</v>
      </c>
      <c r="C48" s="52">
        <v>111</v>
      </c>
      <c r="D48" s="52">
        <v>10888</v>
      </c>
      <c r="E48" s="66">
        <v>205</v>
      </c>
      <c r="F48" s="66">
        <v>57300</v>
      </c>
      <c r="G48" s="66">
        <v>100</v>
      </c>
      <c r="H48" s="66">
        <v>32884</v>
      </c>
      <c r="I48" s="66">
        <v>46</v>
      </c>
      <c r="J48" s="66">
        <v>34504</v>
      </c>
      <c r="K48" s="67">
        <v>3</v>
      </c>
      <c r="L48" s="67">
        <v>8632</v>
      </c>
      <c r="M48" s="52">
        <v>208</v>
      </c>
      <c r="N48" s="52">
        <v>17581</v>
      </c>
      <c r="O48" s="30">
        <v>9316</v>
      </c>
      <c r="P48" s="30">
        <v>4345</v>
      </c>
      <c r="Q48" s="30">
        <v>630</v>
      </c>
      <c r="R48" s="30">
        <v>1118</v>
      </c>
      <c r="S48" s="30">
        <v>434</v>
      </c>
      <c r="T48" s="30">
        <v>362</v>
      </c>
      <c r="U48" s="30">
        <v>736</v>
      </c>
      <c r="V48" s="68">
        <v>17.29</v>
      </c>
      <c r="W48" s="30">
        <v>5050</v>
      </c>
      <c r="X48" s="30">
        <v>3172</v>
      </c>
      <c r="Y48" s="69">
        <v>36.6</v>
      </c>
      <c r="Z48" s="30">
        <v>758</v>
      </c>
      <c r="AA48" s="30">
        <v>1737</v>
      </c>
      <c r="AB48" s="30">
        <v>801</v>
      </c>
      <c r="AC48" s="30">
        <v>1671</v>
      </c>
      <c r="AD48" s="30">
        <v>135</v>
      </c>
      <c r="AE48" s="30">
        <v>271</v>
      </c>
      <c r="AF48" s="30">
        <v>292306</v>
      </c>
      <c r="AG48" s="30">
        <v>46671</v>
      </c>
    </row>
    <row r="49" spans="1:33" ht="12" customHeight="1">
      <c r="A49" s="1">
        <v>42</v>
      </c>
      <c r="B49" s="21" t="s">
        <v>38</v>
      </c>
      <c r="C49" s="52">
        <v>203</v>
      </c>
      <c r="D49" s="52">
        <v>18584</v>
      </c>
      <c r="E49" s="66">
        <v>435</v>
      </c>
      <c r="F49" s="66">
        <v>98024</v>
      </c>
      <c r="G49" s="66">
        <v>217</v>
      </c>
      <c r="H49" s="66">
        <v>56268</v>
      </c>
      <c r="I49" s="66">
        <v>88</v>
      </c>
      <c r="J49" s="66">
        <v>57978</v>
      </c>
      <c r="K49" s="59">
        <v>8</v>
      </c>
      <c r="L49" s="67">
        <v>16882</v>
      </c>
      <c r="M49" s="52">
        <f>360+65</f>
        <v>425</v>
      </c>
      <c r="N49" s="52">
        <f>24494+5963</f>
        <v>30457</v>
      </c>
      <c r="O49" s="30">
        <v>15853</v>
      </c>
      <c r="P49" s="30">
        <v>8716</v>
      </c>
      <c r="Q49" s="30">
        <v>1011</v>
      </c>
      <c r="R49" s="30">
        <v>1752</v>
      </c>
      <c r="S49" s="30">
        <v>710</v>
      </c>
      <c r="T49" s="30">
        <v>636</v>
      </c>
      <c r="U49" s="30">
        <v>998</v>
      </c>
      <c r="V49" s="68">
        <v>14.11</v>
      </c>
      <c r="W49" s="30">
        <v>8641</v>
      </c>
      <c r="X49" s="30">
        <v>5442</v>
      </c>
      <c r="Y49" s="69">
        <v>37.5</v>
      </c>
      <c r="Z49" s="30">
        <v>1262</v>
      </c>
      <c r="AA49" s="30">
        <v>3946</v>
      </c>
      <c r="AB49" s="30">
        <v>1487</v>
      </c>
      <c r="AC49" s="30">
        <v>2985</v>
      </c>
      <c r="AD49" s="30">
        <v>366</v>
      </c>
      <c r="AE49" s="30">
        <v>854</v>
      </c>
      <c r="AF49" s="30">
        <v>495137</v>
      </c>
      <c r="AG49" s="30">
        <v>75298</v>
      </c>
    </row>
    <row r="50" spans="1:33" ht="12" customHeight="1">
      <c r="A50" s="1">
        <v>43</v>
      </c>
      <c r="B50" s="21" t="s">
        <v>39</v>
      </c>
      <c r="C50" s="52">
        <v>163</v>
      </c>
      <c r="D50" s="52">
        <v>18536</v>
      </c>
      <c r="E50" s="66">
        <v>522</v>
      </c>
      <c r="F50" s="66">
        <v>116381</v>
      </c>
      <c r="G50" s="66">
        <v>208</v>
      </c>
      <c r="H50" s="66">
        <v>65991</v>
      </c>
      <c r="I50" s="66">
        <v>85</v>
      </c>
      <c r="J50" s="66">
        <v>66533</v>
      </c>
      <c r="K50" s="67">
        <v>9</v>
      </c>
      <c r="L50" s="67">
        <v>30666</v>
      </c>
      <c r="M50" s="52">
        <f>481+128</f>
        <v>609</v>
      </c>
      <c r="N50" s="52">
        <f>33065+11657</f>
        <v>44722</v>
      </c>
      <c r="O50" s="30">
        <v>18915</v>
      </c>
      <c r="P50" s="30">
        <v>7549</v>
      </c>
      <c r="Q50" s="30">
        <v>840</v>
      </c>
      <c r="R50" s="30">
        <v>2243</v>
      </c>
      <c r="S50" s="30">
        <v>516</v>
      </c>
      <c r="T50" s="30">
        <v>434</v>
      </c>
      <c r="U50" s="30">
        <v>1722</v>
      </c>
      <c r="V50" s="68">
        <v>22.9</v>
      </c>
      <c r="W50" s="30">
        <v>9430</v>
      </c>
      <c r="X50" s="30">
        <v>6023</v>
      </c>
      <c r="Y50" s="69">
        <v>34.9</v>
      </c>
      <c r="Z50" s="30">
        <v>932</v>
      </c>
      <c r="AA50" s="30">
        <v>6479</v>
      </c>
      <c r="AB50" s="30">
        <v>1084</v>
      </c>
      <c r="AC50" s="30">
        <v>6182</v>
      </c>
      <c r="AD50" s="30">
        <v>205</v>
      </c>
      <c r="AE50" s="30">
        <v>1802</v>
      </c>
      <c r="AF50" s="30">
        <v>602873</v>
      </c>
      <c r="AG50" s="30">
        <v>101268</v>
      </c>
    </row>
    <row r="51" spans="1:33" ht="12" customHeight="1">
      <c r="A51" s="1">
        <v>44</v>
      </c>
      <c r="B51" s="21" t="s">
        <v>40</v>
      </c>
      <c r="C51" s="52">
        <v>273</v>
      </c>
      <c r="D51" s="52">
        <v>14225</v>
      </c>
      <c r="E51" s="66">
        <v>391</v>
      </c>
      <c r="F51" s="66">
        <v>71795</v>
      </c>
      <c r="G51" s="66">
        <v>158</v>
      </c>
      <c r="H51" s="66">
        <v>40312</v>
      </c>
      <c r="I51" s="66">
        <v>75</v>
      </c>
      <c r="J51" s="66">
        <v>43875</v>
      </c>
      <c r="K51" s="67">
        <v>6</v>
      </c>
      <c r="L51" s="67">
        <v>13584</v>
      </c>
      <c r="M51" s="52">
        <f>227+56</f>
        <v>283</v>
      </c>
      <c r="N51" s="52">
        <f>14483+5370</f>
        <v>19853</v>
      </c>
      <c r="O51" s="30">
        <v>12040</v>
      </c>
      <c r="P51" s="30">
        <v>8139</v>
      </c>
      <c r="Q51" s="30">
        <v>647</v>
      </c>
      <c r="R51" s="30">
        <v>1402</v>
      </c>
      <c r="S51" s="30">
        <v>361</v>
      </c>
      <c r="T51" s="30">
        <v>262</v>
      </c>
      <c r="U51" s="30">
        <v>1071</v>
      </c>
      <c r="V51" s="68">
        <v>23.51</v>
      </c>
      <c r="W51" s="30">
        <v>7310</v>
      </c>
      <c r="X51" s="30">
        <v>4622</v>
      </c>
      <c r="Y51" s="69">
        <v>42.6</v>
      </c>
      <c r="Z51" s="30">
        <v>1131</v>
      </c>
      <c r="AA51" s="30">
        <v>3147</v>
      </c>
      <c r="AB51" s="30">
        <v>1047</v>
      </c>
      <c r="AC51" s="30">
        <v>2847</v>
      </c>
      <c r="AD51" s="30">
        <v>225</v>
      </c>
      <c r="AE51" s="30">
        <v>813</v>
      </c>
      <c r="AF51" s="30">
        <v>466508</v>
      </c>
      <c r="AG51" s="30">
        <v>72355</v>
      </c>
    </row>
    <row r="52" spans="1:33" ht="12" customHeight="1">
      <c r="A52" s="1">
        <v>45</v>
      </c>
      <c r="B52" s="21" t="s">
        <v>41</v>
      </c>
      <c r="C52" s="52">
        <v>147</v>
      </c>
      <c r="D52" s="52">
        <v>11882</v>
      </c>
      <c r="E52" s="66">
        <v>293</v>
      </c>
      <c r="F52" s="66">
        <v>75033</v>
      </c>
      <c r="G52" s="66">
        <v>151</v>
      </c>
      <c r="H52" s="66">
        <v>42779</v>
      </c>
      <c r="I52" s="66">
        <v>58</v>
      </c>
      <c r="J52" s="66">
        <v>44232</v>
      </c>
      <c r="K52" s="67">
        <v>8</v>
      </c>
      <c r="L52" s="67">
        <v>11222</v>
      </c>
      <c r="M52" s="52">
        <f>330+87</f>
        <v>417</v>
      </c>
      <c r="N52" s="52">
        <f>20704+6399</f>
        <v>27103</v>
      </c>
      <c r="O52" s="30">
        <v>12516</v>
      </c>
      <c r="P52" s="30">
        <v>5517</v>
      </c>
      <c r="Q52" s="30">
        <v>619</v>
      </c>
      <c r="R52" s="30">
        <v>1281</v>
      </c>
      <c r="S52" s="30">
        <v>412</v>
      </c>
      <c r="T52" s="30">
        <v>371</v>
      </c>
      <c r="U52" s="30">
        <v>873</v>
      </c>
      <c r="V52" s="68">
        <v>18.45</v>
      </c>
      <c r="W52" s="30">
        <v>6457</v>
      </c>
      <c r="X52" s="30">
        <v>3902</v>
      </c>
      <c r="Y52" s="69">
        <v>36.4</v>
      </c>
      <c r="Z52" s="30">
        <v>522</v>
      </c>
      <c r="AA52" s="30">
        <v>2408</v>
      </c>
      <c r="AB52" s="30">
        <v>534</v>
      </c>
      <c r="AC52" s="30">
        <v>2435</v>
      </c>
      <c r="AD52" s="30">
        <v>29</v>
      </c>
      <c r="AE52" s="30">
        <v>679</v>
      </c>
      <c r="AF52" s="30">
        <v>370941</v>
      </c>
      <c r="AG52" s="30">
        <v>56658</v>
      </c>
    </row>
    <row r="53" spans="1:33" ht="12" customHeight="1">
      <c r="A53" s="1">
        <v>46</v>
      </c>
      <c r="B53" s="21" t="s">
        <v>42</v>
      </c>
      <c r="C53" s="52">
        <v>285</v>
      </c>
      <c r="D53" s="52">
        <v>21216</v>
      </c>
      <c r="E53" s="66">
        <v>610</v>
      </c>
      <c r="F53" s="66">
        <v>113872</v>
      </c>
      <c r="G53" s="66">
        <v>287</v>
      </c>
      <c r="H53" s="66">
        <v>65579</v>
      </c>
      <c r="I53" s="66">
        <v>105</v>
      </c>
      <c r="J53" s="66">
        <v>68579</v>
      </c>
      <c r="K53" s="67">
        <v>6</v>
      </c>
      <c r="L53" s="67">
        <v>20638</v>
      </c>
      <c r="M53" s="52">
        <f>378+68</f>
        <v>446</v>
      </c>
      <c r="N53" s="52">
        <f>25078+5753</f>
        <v>30831</v>
      </c>
      <c r="O53" s="30">
        <v>18314</v>
      </c>
      <c r="P53" s="30">
        <v>10108</v>
      </c>
      <c r="Q53" s="30">
        <v>1005</v>
      </c>
      <c r="R53" s="30">
        <v>1788</v>
      </c>
      <c r="S53" s="30">
        <v>641</v>
      </c>
      <c r="T53" s="30">
        <v>403</v>
      </c>
      <c r="U53" s="30">
        <v>1301</v>
      </c>
      <c r="V53" s="68">
        <v>16.7</v>
      </c>
      <c r="W53" s="30">
        <v>9808</v>
      </c>
      <c r="X53" s="30">
        <v>5430</v>
      </c>
      <c r="Y53" s="69">
        <v>37.3</v>
      </c>
      <c r="Z53" s="30">
        <v>1562</v>
      </c>
      <c r="AA53" s="30">
        <v>4195</v>
      </c>
      <c r="AB53" s="30">
        <v>1897</v>
      </c>
      <c r="AC53" s="30">
        <v>4417</v>
      </c>
      <c r="AD53" s="30">
        <v>232</v>
      </c>
      <c r="AE53" s="30">
        <v>1333</v>
      </c>
      <c r="AF53" s="30">
        <v>586534</v>
      </c>
      <c r="AG53" s="30">
        <v>86615</v>
      </c>
    </row>
    <row r="54" spans="1:33" ht="12" customHeight="1">
      <c r="A54" s="1">
        <v>47</v>
      </c>
      <c r="B54" s="21" t="s">
        <v>43</v>
      </c>
      <c r="C54" s="52">
        <v>284</v>
      </c>
      <c r="D54" s="52">
        <v>17223</v>
      </c>
      <c r="E54" s="66">
        <v>284</v>
      </c>
      <c r="F54" s="66">
        <v>105903</v>
      </c>
      <c r="G54" s="66">
        <v>172</v>
      </c>
      <c r="H54" s="66">
        <v>57573</v>
      </c>
      <c r="I54" s="66">
        <v>66</v>
      </c>
      <c r="J54" s="66">
        <v>57641</v>
      </c>
      <c r="K54" s="67">
        <v>6</v>
      </c>
      <c r="L54" s="67">
        <v>18429</v>
      </c>
      <c r="M54" s="52">
        <v>322</v>
      </c>
      <c r="N54" s="52">
        <v>23522</v>
      </c>
      <c r="O54" s="30">
        <v>17559</v>
      </c>
      <c r="P54" s="30">
        <v>14787</v>
      </c>
      <c r="Q54" s="30">
        <v>1073</v>
      </c>
      <c r="R54" s="30">
        <v>2039</v>
      </c>
      <c r="S54" s="30">
        <v>534</v>
      </c>
      <c r="T54" s="30">
        <v>226</v>
      </c>
      <c r="U54" s="30">
        <v>1722</v>
      </c>
      <c r="V54" s="68">
        <v>25.27</v>
      </c>
      <c r="W54" s="30">
        <v>6906</v>
      </c>
      <c r="X54" s="30">
        <v>3541</v>
      </c>
      <c r="Y54" s="69">
        <v>31.1</v>
      </c>
      <c r="Z54" s="30">
        <v>722</v>
      </c>
      <c r="AA54" s="30">
        <v>4147</v>
      </c>
      <c r="AB54" s="30">
        <v>694</v>
      </c>
      <c r="AC54" s="30">
        <v>3471</v>
      </c>
      <c r="AD54" s="30">
        <v>236</v>
      </c>
      <c r="AE54" s="30">
        <v>1458</v>
      </c>
      <c r="AF54" s="30">
        <v>327234</v>
      </c>
      <c r="AG54" s="30">
        <v>69880</v>
      </c>
    </row>
    <row r="55" spans="1:33" ht="12" customHeight="1">
      <c r="A55" s="1"/>
      <c r="B55" s="21"/>
      <c r="C55" s="52"/>
      <c r="D55" s="52"/>
      <c r="E55" s="66"/>
      <c r="F55" s="66"/>
      <c r="G55" s="66"/>
      <c r="H55" s="66"/>
      <c r="I55" s="66"/>
      <c r="J55" s="66"/>
      <c r="K55" s="59"/>
      <c r="L55" s="67"/>
      <c r="M55" s="52"/>
      <c r="N55" s="5"/>
      <c r="O55" s="30"/>
      <c r="P55" s="30"/>
      <c r="Q55" s="30"/>
      <c r="R55" s="30"/>
      <c r="S55" s="30"/>
      <c r="T55" s="30"/>
      <c r="U55" s="30"/>
      <c r="V55" s="68"/>
      <c r="W55" s="30"/>
      <c r="X55" s="30"/>
      <c r="Y55" s="69"/>
      <c r="Z55" s="30"/>
      <c r="AA55" s="30"/>
      <c r="AB55" s="30"/>
      <c r="AC55" s="30"/>
      <c r="AD55" s="30"/>
      <c r="AE55" s="30"/>
      <c r="AF55" s="30"/>
      <c r="AG55" s="30"/>
    </row>
    <row r="56" spans="1:33" s="75" customFormat="1" ht="42" customHeight="1">
      <c r="A56" s="104"/>
      <c r="B56" s="105" t="s">
        <v>57</v>
      </c>
      <c r="C56" s="106" t="s">
        <v>99</v>
      </c>
      <c r="D56" s="106" t="s">
        <v>99</v>
      </c>
      <c r="E56" s="106" t="s">
        <v>99</v>
      </c>
      <c r="F56" s="106" t="s">
        <v>99</v>
      </c>
      <c r="G56" s="106" t="s">
        <v>99</v>
      </c>
      <c r="H56" s="106" t="s">
        <v>99</v>
      </c>
      <c r="I56" s="106" t="s">
        <v>99</v>
      </c>
      <c r="J56" s="106" t="s">
        <v>99</v>
      </c>
      <c r="K56" s="106" t="s">
        <v>99</v>
      </c>
      <c r="L56" s="106" t="s">
        <v>99</v>
      </c>
      <c r="M56" s="108" t="s">
        <v>100</v>
      </c>
      <c r="N56" s="108" t="s">
        <v>100</v>
      </c>
      <c r="O56" s="106" t="s">
        <v>101</v>
      </c>
      <c r="P56" s="106" t="s">
        <v>101</v>
      </c>
      <c r="Q56" s="106" t="s">
        <v>101</v>
      </c>
      <c r="R56" s="106" t="s">
        <v>101</v>
      </c>
      <c r="S56" s="106" t="s">
        <v>101</v>
      </c>
      <c r="T56" s="106" t="s">
        <v>101</v>
      </c>
      <c r="U56" s="106" t="s">
        <v>101</v>
      </c>
      <c r="V56" s="106" t="s">
        <v>102</v>
      </c>
      <c r="W56" s="106" t="s">
        <v>101</v>
      </c>
      <c r="X56" s="106" t="s">
        <v>101</v>
      </c>
      <c r="Y56" s="106" t="s">
        <v>101</v>
      </c>
      <c r="Z56" s="106" t="s">
        <v>101</v>
      </c>
      <c r="AA56" s="106" t="s">
        <v>101</v>
      </c>
      <c r="AB56" s="106" t="s">
        <v>101</v>
      </c>
      <c r="AC56" s="106" t="s">
        <v>101</v>
      </c>
      <c r="AD56" s="106" t="s">
        <v>101</v>
      </c>
      <c r="AE56" s="106" t="s">
        <v>101</v>
      </c>
      <c r="AF56" s="106" t="s">
        <v>103</v>
      </c>
      <c r="AG56" s="106" t="s">
        <v>104</v>
      </c>
    </row>
    <row r="57" spans="1:33" s="75" customFormat="1" ht="33" customHeight="1">
      <c r="A57" s="104"/>
      <c r="B57" s="107" t="s">
        <v>58</v>
      </c>
      <c r="C57" s="106" t="s">
        <v>105</v>
      </c>
      <c r="D57" s="106" t="s">
        <v>105</v>
      </c>
      <c r="E57" s="106" t="s">
        <v>105</v>
      </c>
      <c r="F57" s="106" t="s">
        <v>105</v>
      </c>
      <c r="G57" s="106" t="s">
        <v>105</v>
      </c>
      <c r="H57" s="106" t="s">
        <v>105</v>
      </c>
      <c r="I57" s="106" t="s">
        <v>105</v>
      </c>
      <c r="J57" s="106" t="s">
        <v>105</v>
      </c>
      <c r="K57" s="106" t="s">
        <v>105</v>
      </c>
      <c r="L57" s="106" t="s">
        <v>105</v>
      </c>
      <c r="M57" s="106" t="s">
        <v>53</v>
      </c>
      <c r="N57" s="106" t="s">
        <v>53</v>
      </c>
      <c r="O57" s="106" t="s">
        <v>105</v>
      </c>
      <c r="P57" s="106" t="s">
        <v>105</v>
      </c>
      <c r="Q57" s="106" t="s">
        <v>105</v>
      </c>
      <c r="R57" s="106" t="s">
        <v>105</v>
      </c>
      <c r="S57" s="106" t="s">
        <v>105</v>
      </c>
      <c r="T57" s="106" t="s">
        <v>105</v>
      </c>
      <c r="U57" s="106" t="s">
        <v>105</v>
      </c>
      <c r="V57" s="106" t="s">
        <v>163</v>
      </c>
      <c r="W57" s="106" t="s">
        <v>105</v>
      </c>
      <c r="X57" s="106" t="s">
        <v>105</v>
      </c>
      <c r="Y57" s="106" t="s">
        <v>105</v>
      </c>
      <c r="Z57" s="106" t="s">
        <v>105</v>
      </c>
      <c r="AA57" s="106" t="s">
        <v>105</v>
      </c>
      <c r="AB57" s="106" t="s">
        <v>105</v>
      </c>
      <c r="AC57" s="106" t="s">
        <v>105</v>
      </c>
      <c r="AD57" s="106" t="s">
        <v>105</v>
      </c>
      <c r="AE57" s="106" t="s">
        <v>105</v>
      </c>
      <c r="AF57" s="106" t="s">
        <v>162</v>
      </c>
      <c r="AG57" s="106" t="s">
        <v>161</v>
      </c>
    </row>
    <row r="58" spans="1:33" s="56" customFormat="1" ht="12" customHeight="1">
      <c r="A58" s="116"/>
      <c r="B58" s="117"/>
      <c r="C58" s="159" t="s">
        <v>298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10"/>
      <c r="N58" s="110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</row>
    <row r="59" spans="1:33" s="9" customFormat="1" ht="10.5">
      <c r="A59" s="6"/>
      <c r="B59" s="4"/>
      <c r="C59" s="6"/>
      <c r="D59" s="6"/>
      <c r="E59" s="6"/>
      <c r="F59" s="6"/>
      <c r="G59" s="6"/>
      <c r="H59" s="6"/>
      <c r="I59" s="6"/>
      <c r="J59" s="112"/>
      <c r="K59" s="112"/>
      <c r="L59" s="112"/>
      <c r="M59" s="8"/>
      <c r="N59" s="33"/>
      <c r="O59" s="33"/>
      <c r="P59" s="33"/>
      <c r="Q59" s="33"/>
      <c r="R59" s="33"/>
      <c r="S59" s="33"/>
      <c r="T59" s="6"/>
      <c r="U59" s="33"/>
      <c r="V59" s="33"/>
      <c r="W59" s="33"/>
      <c r="X59" s="33"/>
      <c r="Y59" s="33"/>
      <c r="Z59" s="33"/>
      <c r="AA59" s="33"/>
      <c r="AB59" s="8"/>
      <c r="AC59" s="8"/>
      <c r="AD59" s="6"/>
      <c r="AE59" s="6"/>
      <c r="AF59" s="6"/>
      <c r="AG59" s="6"/>
    </row>
    <row r="60" spans="1:33" s="9" customFormat="1" ht="10.5">
      <c r="A60" s="6"/>
      <c r="B60" s="4"/>
      <c r="C60" s="6"/>
      <c r="D60" s="6"/>
      <c r="E60" s="6"/>
      <c r="F60" s="6"/>
      <c r="G60" s="6"/>
      <c r="H60" s="6"/>
      <c r="I60" s="6"/>
      <c r="J60" s="45"/>
      <c r="K60" s="45"/>
      <c r="L60" s="45"/>
      <c r="M60" s="8"/>
      <c r="N60" s="33"/>
      <c r="O60" s="33"/>
      <c r="P60" s="33"/>
      <c r="Q60" s="33"/>
      <c r="R60" s="33"/>
      <c r="S60" s="33"/>
      <c r="T60" s="6"/>
      <c r="U60" s="33"/>
      <c r="V60" s="33"/>
      <c r="W60" s="33"/>
      <c r="X60" s="33"/>
      <c r="Y60" s="33"/>
      <c r="Z60" s="33"/>
      <c r="AA60" s="33"/>
      <c r="AB60" s="8"/>
      <c r="AC60" s="8"/>
      <c r="AD60" s="6"/>
      <c r="AE60" s="6"/>
      <c r="AF60" s="6"/>
      <c r="AG60" s="6"/>
    </row>
    <row r="61" spans="3:9" ht="10.5">
      <c r="C61" s="6"/>
      <c r="D61" s="6"/>
      <c r="E61" s="6"/>
      <c r="F61" s="6"/>
      <c r="G61" s="6"/>
      <c r="H61" s="6"/>
      <c r="I61" s="6"/>
    </row>
    <row r="62" spans="3:9" ht="10.5">
      <c r="C62" s="6"/>
      <c r="D62" s="6"/>
      <c r="E62" s="6"/>
      <c r="F62" s="6"/>
      <c r="G62" s="6"/>
      <c r="H62" s="6"/>
      <c r="I62" s="6"/>
    </row>
    <row r="63" spans="3:9" ht="10.5">
      <c r="C63" s="6"/>
      <c r="D63" s="6"/>
      <c r="E63" s="6"/>
      <c r="F63" s="6"/>
      <c r="G63" s="6"/>
      <c r="H63" s="6"/>
      <c r="I63" s="6"/>
    </row>
    <row r="64" spans="3:9" ht="10.5">
      <c r="C64" s="6"/>
      <c r="D64" s="6"/>
      <c r="E64" s="6"/>
      <c r="F64" s="6"/>
      <c r="G64" s="6"/>
      <c r="H64" s="6"/>
      <c r="I64" s="6"/>
    </row>
  </sheetData>
  <mergeCells count="4">
    <mergeCell ref="A6:B6"/>
    <mergeCell ref="A3:B3"/>
    <mergeCell ref="A4:B4"/>
    <mergeCell ref="A5:B5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5"/>
  <sheetViews>
    <sheetView view="pageBreakPreview" zoomScaleNormal="120" zoomScaleSheetLayoutView="100" workbookViewId="0" topLeftCell="A1">
      <pane xSplit="2" topLeftCell="AB1" activePane="topRight" state="frozen"/>
      <selection pane="topLeft" activeCell="A1" sqref="A1"/>
      <selection pane="topRight" activeCell="AJ3" sqref="AJ3"/>
    </sheetView>
  </sheetViews>
  <sheetFormatPr defaultColWidth="8.66015625" defaultRowHeight="18"/>
  <cols>
    <col min="1" max="1" width="2.58203125" style="6" customWidth="1"/>
    <col min="2" max="2" width="5.58203125" style="4" customWidth="1"/>
    <col min="3" max="4" width="7.58203125" style="8" customWidth="1"/>
    <col min="5" max="7" width="6.58203125" style="33" customWidth="1"/>
    <col min="8" max="10" width="6.58203125" style="8" customWidth="1"/>
    <col min="11" max="16" width="6.58203125" style="33" customWidth="1"/>
    <col min="17" max="17" width="6.58203125" style="5" customWidth="1"/>
    <col min="18" max="40" width="6.58203125" style="33" customWidth="1"/>
    <col min="41" max="41" width="6.58203125" style="8" customWidth="1"/>
    <col min="42" max="16384" width="5.58203125" style="7" customWidth="1"/>
  </cols>
  <sheetData>
    <row r="1" spans="1:41" s="81" customFormat="1" ht="12" customHeight="1">
      <c r="A1" s="3"/>
      <c r="B1" s="13"/>
      <c r="C1" s="27"/>
      <c r="D1" s="3"/>
      <c r="E1" s="122"/>
      <c r="F1" s="27"/>
      <c r="G1" s="27"/>
      <c r="H1" s="11"/>
      <c r="I1" s="11"/>
      <c r="J1" s="11"/>
      <c r="K1" s="86"/>
      <c r="L1" s="27"/>
      <c r="M1" s="27"/>
      <c r="N1" s="27"/>
      <c r="O1" s="27"/>
      <c r="P1" s="27"/>
      <c r="Q1" s="3"/>
      <c r="R1" s="27"/>
      <c r="S1" s="27"/>
      <c r="T1" s="86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87"/>
    </row>
    <row r="2" spans="1:41" s="56" customFormat="1" ht="12" customHeight="1">
      <c r="A2" s="88"/>
      <c r="B2" s="88"/>
      <c r="C2" s="4">
        <v>146</v>
      </c>
      <c r="D2" s="88">
        <f>C2+1</f>
        <v>147</v>
      </c>
      <c r="E2" s="88">
        <f aca="true" t="shared" si="0" ref="E2:AO2">D2+1</f>
        <v>148</v>
      </c>
      <c r="F2" s="88">
        <f t="shared" si="0"/>
        <v>149</v>
      </c>
      <c r="G2" s="88">
        <f t="shared" si="0"/>
        <v>150</v>
      </c>
      <c r="H2" s="88">
        <f t="shared" si="0"/>
        <v>151</v>
      </c>
      <c r="I2" s="88">
        <f t="shared" si="0"/>
        <v>152</v>
      </c>
      <c r="J2" s="88">
        <f t="shared" si="0"/>
        <v>153</v>
      </c>
      <c r="K2" s="88">
        <f t="shared" si="0"/>
        <v>154</v>
      </c>
      <c r="L2" s="88">
        <f t="shared" si="0"/>
        <v>155</v>
      </c>
      <c r="M2" s="88">
        <f t="shared" si="0"/>
        <v>156</v>
      </c>
      <c r="N2" s="88">
        <f t="shared" si="0"/>
        <v>157</v>
      </c>
      <c r="O2" s="88">
        <f t="shared" si="0"/>
        <v>158</v>
      </c>
      <c r="P2" s="88">
        <f t="shared" si="0"/>
        <v>159</v>
      </c>
      <c r="Q2" s="88">
        <f t="shared" si="0"/>
        <v>160</v>
      </c>
      <c r="R2" s="88">
        <f t="shared" si="0"/>
        <v>161</v>
      </c>
      <c r="S2" s="88">
        <f t="shared" si="0"/>
        <v>162</v>
      </c>
      <c r="T2" s="88">
        <f t="shared" si="0"/>
        <v>163</v>
      </c>
      <c r="U2" s="88">
        <f t="shared" si="0"/>
        <v>164</v>
      </c>
      <c r="V2" s="88">
        <f t="shared" si="0"/>
        <v>165</v>
      </c>
      <c r="W2" s="88">
        <f t="shared" si="0"/>
        <v>166</v>
      </c>
      <c r="X2" s="88">
        <f t="shared" si="0"/>
        <v>167</v>
      </c>
      <c r="Y2" s="88">
        <f t="shared" si="0"/>
        <v>168</v>
      </c>
      <c r="Z2" s="88">
        <f t="shared" si="0"/>
        <v>169</v>
      </c>
      <c r="AA2" s="88">
        <f t="shared" si="0"/>
        <v>170</v>
      </c>
      <c r="AB2" s="88">
        <f t="shared" si="0"/>
        <v>171</v>
      </c>
      <c r="AC2" s="88">
        <f t="shared" si="0"/>
        <v>172</v>
      </c>
      <c r="AD2" s="88">
        <f t="shared" si="0"/>
        <v>173</v>
      </c>
      <c r="AE2" s="88">
        <f t="shared" si="0"/>
        <v>174</v>
      </c>
      <c r="AF2" s="88">
        <f t="shared" si="0"/>
        <v>175</v>
      </c>
      <c r="AG2" s="88">
        <f t="shared" si="0"/>
        <v>176</v>
      </c>
      <c r="AH2" s="88">
        <f t="shared" si="0"/>
        <v>177</v>
      </c>
      <c r="AI2" s="88">
        <f t="shared" si="0"/>
        <v>178</v>
      </c>
      <c r="AJ2" s="88">
        <f t="shared" si="0"/>
        <v>179</v>
      </c>
      <c r="AK2" s="88">
        <f t="shared" si="0"/>
        <v>180</v>
      </c>
      <c r="AL2" s="88">
        <f t="shared" si="0"/>
        <v>181</v>
      </c>
      <c r="AM2" s="88">
        <f t="shared" si="0"/>
        <v>182</v>
      </c>
      <c r="AN2" s="88">
        <f t="shared" si="0"/>
        <v>183</v>
      </c>
      <c r="AO2" s="88">
        <f t="shared" si="0"/>
        <v>184</v>
      </c>
    </row>
    <row r="3" spans="1:44" s="40" customFormat="1" ht="42" customHeight="1">
      <c r="A3" s="162" t="s">
        <v>54</v>
      </c>
      <c r="B3" s="163"/>
      <c r="C3" s="89" t="s">
        <v>107</v>
      </c>
      <c r="D3" s="90" t="s">
        <v>108</v>
      </c>
      <c r="E3" s="28" t="s">
        <v>109</v>
      </c>
      <c r="F3" s="28" t="s">
        <v>110</v>
      </c>
      <c r="G3" s="28" t="s">
        <v>111</v>
      </c>
      <c r="H3" s="89" t="s">
        <v>112</v>
      </c>
      <c r="I3" s="89" t="s">
        <v>113</v>
      </c>
      <c r="J3" s="91" t="s">
        <v>114</v>
      </c>
      <c r="K3" s="28" t="s">
        <v>115</v>
      </c>
      <c r="L3" s="28" t="s">
        <v>116</v>
      </c>
      <c r="M3" s="28" t="s">
        <v>117</v>
      </c>
      <c r="N3" s="28" t="s">
        <v>118</v>
      </c>
      <c r="O3" s="28" t="s">
        <v>119</v>
      </c>
      <c r="P3" s="28" t="s">
        <v>120</v>
      </c>
      <c r="Q3" s="57" t="s">
        <v>121</v>
      </c>
      <c r="R3" s="28" t="s">
        <v>122</v>
      </c>
      <c r="S3" s="28" t="s">
        <v>123</v>
      </c>
      <c r="T3" s="28" t="s">
        <v>124</v>
      </c>
      <c r="U3" s="28" t="s">
        <v>125</v>
      </c>
      <c r="V3" s="28" t="s">
        <v>126</v>
      </c>
      <c r="W3" s="28" t="s">
        <v>127</v>
      </c>
      <c r="X3" s="28" t="s">
        <v>128</v>
      </c>
      <c r="Y3" s="28" t="s">
        <v>129</v>
      </c>
      <c r="Z3" s="28" t="s">
        <v>130</v>
      </c>
      <c r="AA3" s="84" t="s">
        <v>131</v>
      </c>
      <c r="AB3" s="28" t="s">
        <v>132</v>
      </c>
      <c r="AC3" s="28" t="s">
        <v>133</v>
      </c>
      <c r="AD3" s="172" t="s">
        <v>134</v>
      </c>
      <c r="AE3" s="84" t="s">
        <v>135</v>
      </c>
      <c r="AF3" s="28" t="s">
        <v>136</v>
      </c>
      <c r="AG3" s="28" t="s">
        <v>137</v>
      </c>
      <c r="AH3" s="28" t="s">
        <v>138</v>
      </c>
      <c r="AI3" s="28" t="s">
        <v>139</v>
      </c>
      <c r="AJ3" s="84" t="s">
        <v>140</v>
      </c>
      <c r="AK3" s="28" t="s">
        <v>141</v>
      </c>
      <c r="AL3" s="28" t="s">
        <v>142</v>
      </c>
      <c r="AM3" s="28" t="s">
        <v>143</v>
      </c>
      <c r="AN3" s="29" t="s">
        <v>144</v>
      </c>
      <c r="AO3" s="46" t="s">
        <v>145</v>
      </c>
      <c r="AP3" s="75"/>
      <c r="AQ3" s="75"/>
      <c r="AR3" s="75"/>
    </row>
    <row r="4" spans="1:44" s="26" customFormat="1" ht="21" customHeight="1">
      <c r="A4" s="164" t="s">
        <v>59</v>
      </c>
      <c r="B4" s="165"/>
      <c r="C4" s="92">
        <v>36800</v>
      </c>
      <c r="D4" s="92">
        <v>36800</v>
      </c>
      <c r="E4" s="92">
        <v>36800</v>
      </c>
      <c r="F4" s="92">
        <v>36800</v>
      </c>
      <c r="G4" s="92">
        <v>36800</v>
      </c>
      <c r="H4" s="92">
        <v>36800</v>
      </c>
      <c r="I4" s="92">
        <v>36800</v>
      </c>
      <c r="J4" s="92">
        <v>36800</v>
      </c>
      <c r="K4" s="123">
        <v>36800</v>
      </c>
      <c r="L4" s="92">
        <v>36800</v>
      </c>
      <c r="M4" s="92">
        <v>36800</v>
      </c>
      <c r="N4" s="38">
        <v>34973</v>
      </c>
      <c r="O4" s="38">
        <v>34973</v>
      </c>
      <c r="P4" s="38">
        <v>34973</v>
      </c>
      <c r="Q4" s="93">
        <v>34973</v>
      </c>
      <c r="R4" s="38">
        <v>35704</v>
      </c>
      <c r="S4" s="38">
        <v>36800</v>
      </c>
      <c r="T4" s="38">
        <v>34973</v>
      </c>
      <c r="U4" s="38">
        <v>34973</v>
      </c>
      <c r="V4" s="38">
        <v>34973</v>
      </c>
      <c r="W4" s="38" t="s">
        <v>60</v>
      </c>
      <c r="X4" s="38" t="s">
        <v>60</v>
      </c>
      <c r="Y4" s="38" t="s">
        <v>60</v>
      </c>
      <c r="Z4" s="38" t="s">
        <v>60</v>
      </c>
      <c r="AA4" s="38" t="s">
        <v>60</v>
      </c>
      <c r="AB4" s="38" t="s">
        <v>60</v>
      </c>
      <c r="AC4" s="38">
        <v>35976</v>
      </c>
      <c r="AD4" s="38" t="s">
        <v>60</v>
      </c>
      <c r="AE4" s="38" t="s">
        <v>60</v>
      </c>
      <c r="AF4" s="38">
        <v>36250</v>
      </c>
      <c r="AG4" s="38">
        <v>36250</v>
      </c>
      <c r="AH4" s="38">
        <v>37012</v>
      </c>
      <c r="AI4" s="38">
        <v>37012</v>
      </c>
      <c r="AJ4" s="38">
        <v>37012</v>
      </c>
      <c r="AK4" s="38">
        <v>35704</v>
      </c>
      <c r="AL4" s="38">
        <v>35704</v>
      </c>
      <c r="AM4" s="38">
        <v>35704</v>
      </c>
      <c r="AN4" s="39">
        <v>35704</v>
      </c>
      <c r="AO4" s="25" t="s">
        <v>146</v>
      </c>
      <c r="AP4" s="55"/>
      <c r="AQ4" s="55"/>
      <c r="AR4" s="55"/>
    </row>
    <row r="5" spans="1:44" s="14" customFormat="1" ht="12" customHeight="1">
      <c r="A5" s="168" t="s">
        <v>55</v>
      </c>
      <c r="B5" s="169"/>
      <c r="C5" s="34" t="s">
        <v>44</v>
      </c>
      <c r="D5" s="34" t="s">
        <v>44</v>
      </c>
      <c r="E5" s="34" t="s">
        <v>44</v>
      </c>
      <c r="F5" s="34" t="s">
        <v>44</v>
      </c>
      <c r="G5" s="34" t="s">
        <v>44</v>
      </c>
      <c r="H5" s="47" t="s">
        <v>62</v>
      </c>
      <c r="I5" s="47" t="s">
        <v>62</v>
      </c>
      <c r="J5" s="94" t="s">
        <v>62</v>
      </c>
      <c r="K5" s="34" t="s">
        <v>44</v>
      </c>
      <c r="L5" s="34" t="s">
        <v>44</v>
      </c>
      <c r="M5" s="34" t="s">
        <v>44</v>
      </c>
      <c r="N5" s="34" t="s">
        <v>44</v>
      </c>
      <c r="O5" s="34" t="s">
        <v>44</v>
      </c>
      <c r="P5" s="34" t="s">
        <v>44</v>
      </c>
      <c r="Q5" s="47" t="s">
        <v>44</v>
      </c>
      <c r="R5" s="34" t="s">
        <v>44</v>
      </c>
      <c r="S5" s="34" t="s">
        <v>44</v>
      </c>
      <c r="T5" s="34" t="s">
        <v>44</v>
      </c>
      <c r="U5" s="34" t="s">
        <v>44</v>
      </c>
      <c r="V5" s="34" t="s">
        <v>44</v>
      </c>
      <c r="W5" s="34" t="s">
        <v>44</v>
      </c>
      <c r="X5" s="34" t="s">
        <v>44</v>
      </c>
      <c r="Y5" s="34" t="s">
        <v>45</v>
      </c>
      <c r="Z5" s="34" t="s">
        <v>45</v>
      </c>
      <c r="AA5" s="34" t="s">
        <v>44</v>
      </c>
      <c r="AB5" s="34" t="s">
        <v>45</v>
      </c>
      <c r="AC5" s="34" t="s">
        <v>44</v>
      </c>
      <c r="AD5" s="34" t="s">
        <v>44</v>
      </c>
      <c r="AE5" s="34" t="s">
        <v>45</v>
      </c>
      <c r="AF5" s="34" t="s">
        <v>44</v>
      </c>
      <c r="AG5" s="34" t="s">
        <v>45</v>
      </c>
      <c r="AH5" s="34" t="s">
        <v>44</v>
      </c>
      <c r="AI5" s="34" t="s">
        <v>44</v>
      </c>
      <c r="AJ5" s="34" t="s">
        <v>44</v>
      </c>
      <c r="AK5" s="34" t="s">
        <v>147</v>
      </c>
      <c r="AL5" s="34" t="s">
        <v>147</v>
      </c>
      <c r="AM5" s="34" t="s">
        <v>147</v>
      </c>
      <c r="AN5" s="35" t="s">
        <v>147</v>
      </c>
      <c r="AO5" s="95" t="s">
        <v>48</v>
      </c>
      <c r="AP5" s="56"/>
      <c r="AQ5" s="56"/>
      <c r="AR5" s="56"/>
    </row>
    <row r="6" spans="1:44" s="14" customFormat="1" ht="12" customHeight="1">
      <c r="A6" s="170" t="s">
        <v>56</v>
      </c>
      <c r="B6" s="171"/>
      <c r="C6" s="96">
        <v>8</v>
      </c>
      <c r="D6" s="97">
        <v>8</v>
      </c>
      <c r="E6" s="48" t="s">
        <v>172</v>
      </c>
      <c r="F6" s="48" t="s">
        <v>173</v>
      </c>
      <c r="G6" s="48" t="s">
        <v>174</v>
      </c>
      <c r="H6" s="19">
        <v>43</v>
      </c>
      <c r="I6" s="19">
        <v>20</v>
      </c>
      <c r="J6" s="98">
        <v>12</v>
      </c>
      <c r="K6" s="48" t="s">
        <v>175</v>
      </c>
      <c r="L6" s="48" t="s">
        <v>176</v>
      </c>
      <c r="M6" s="48" t="s">
        <v>174</v>
      </c>
      <c r="N6" s="48" t="s">
        <v>148</v>
      </c>
      <c r="O6" s="48" t="s">
        <v>148</v>
      </c>
      <c r="P6" s="48" t="s">
        <v>150</v>
      </c>
      <c r="Q6" s="18">
        <v>7</v>
      </c>
      <c r="R6" s="48" t="s">
        <v>149</v>
      </c>
      <c r="S6" s="48" t="s">
        <v>174</v>
      </c>
      <c r="T6" s="48" t="s">
        <v>149</v>
      </c>
      <c r="U6" s="48" t="s">
        <v>151</v>
      </c>
      <c r="V6" s="48" t="s">
        <v>151</v>
      </c>
      <c r="W6" s="48" t="s">
        <v>151</v>
      </c>
      <c r="X6" s="48" t="s">
        <v>152</v>
      </c>
      <c r="Y6" s="48" t="s">
        <v>148</v>
      </c>
      <c r="Z6" s="48" t="s">
        <v>148</v>
      </c>
      <c r="AA6" s="48" t="s">
        <v>151</v>
      </c>
      <c r="AB6" s="48" t="s">
        <v>153</v>
      </c>
      <c r="AC6" s="48" t="s">
        <v>149</v>
      </c>
      <c r="AD6" s="48" t="s">
        <v>151</v>
      </c>
      <c r="AE6" s="48" t="s">
        <v>150</v>
      </c>
      <c r="AF6" s="48" t="s">
        <v>154</v>
      </c>
      <c r="AG6" s="48" t="s">
        <v>150</v>
      </c>
      <c r="AH6" s="48" t="s">
        <v>149</v>
      </c>
      <c r="AI6" s="48" t="s">
        <v>149</v>
      </c>
      <c r="AJ6" s="48" t="s">
        <v>149</v>
      </c>
      <c r="AK6" s="48" t="s">
        <v>149</v>
      </c>
      <c r="AL6" s="48" t="s">
        <v>149</v>
      </c>
      <c r="AM6" s="48" t="s">
        <v>152</v>
      </c>
      <c r="AN6" s="49" t="s">
        <v>151</v>
      </c>
      <c r="AO6" s="99">
        <v>8</v>
      </c>
      <c r="AP6" s="56"/>
      <c r="AQ6" s="56"/>
      <c r="AR6" s="56"/>
    </row>
    <row r="7" spans="1:41" ht="18" customHeight="1">
      <c r="A7" s="9"/>
      <c r="B7" s="20" t="s">
        <v>49</v>
      </c>
      <c r="C7" s="10">
        <v>108224783</v>
      </c>
      <c r="D7" s="10">
        <v>62977960</v>
      </c>
      <c r="E7" s="30">
        <v>3172509</v>
      </c>
      <c r="F7" s="30">
        <v>18571057</v>
      </c>
      <c r="G7" s="30">
        <v>40484679</v>
      </c>
      <c r="H7" s="100">
        <v>5.037490893639616</v>
      </c>
      <c r="I7" s="100">
        <v>29.488184437857306</v>
      </c>
      <c r="J7" s="100">
        <v>64.2838843938419</v>
      </c>
      <c r="K7" s="30">
        <v>66097816</v>
      </c>
      <c r="L7" s="30">
        <v>39250238</v>
      </c>
      <c r="M7" s="30">
        <v>26847578</v>
      </c>
      <c r="N7" s="30">
        <v>2876443</v>
      </c>
      <c r="O7" s="30">
        <v>1867541</v>
      </c>
      <c r="P7" s="30">
        <v>1008902</v>
      </c>
      <c r="Q7" s="101">
        <f>SUM(Q8:Q54)</f>
        <v>37881097</v>
      </c>
      <c r="R7" s="30">
        <v>67003</v>
      </c>
      <c r="S7" s="30">
        <v>48763386</v>
      </c>
      <c r="T7" s="30">
        <v>58927163</v>
      </c>
      <c r="U7" s="30">
        <v>26076223</v>
      </c>
      <c r="V7" s="30">
        <v>26076223</v>
      </c>
      <c r="W7" s="30">
        <v>25834001</v>
      </c>
      <c r="X7" s="30">
        <v>10610165</v>
      </c>
      <c r="Y7" s="30">
        <v>1267935</v>
      </c>
      <c r="Z7" s="30">
        <v>1173181</v>
      </c>
      <c r="AA7" s="30">
        <v>3601160</v>
      </c>
      <c r="AB7" s="30">
        <v>370155</v>
      </c>
      <c r="AC7" s="30">
        <v>3279480</v>
      </c>
      <c r="AD7" s="30">
        <v>1015212</v>
      </c>
      <c r="AE7" s="30">
        <v>432485</v>
      </c>
      <c r="AF7" s="30">
        <v>208717</v>
      </c>
      <c r="AG7" s="30">
        <v>17611</v>
      </c>
      <c r="AH7" s="30">
        <f>SUM(AH8:AH54)</f>
        <v>1326843</v>
      </c>
      <c r="AI7" s="30">
        <f>SUM(AI8:AI54)</f>
        <v>244503</v>
      </c>
      <c r="AJ7" s="30">
        <f>SUM(AJ8:AJ54)</f>
        <v>202159</v>
      </c>
      <c r="AK7" s="30">
        <v>59479</v>
      </c>
      <c r="AL7" s="30">
        <v>2911</v>
      </c>
      <c r="AM7" s="30">
        <v>3379</v>
      </c>
      <c r="AN7" s="30">
        <v>4480</v>
      </c>
      <c r="AO7" s="12">
        <v>396291</v>
      </c>
    </row>
    <row r="8" spans="1:41" ht="18" customHeight="1">
      <c r="A8" s="1">
        <v>1</v>
      </c>
      <c r="B8" s="21" t="s">
        <v>50</v>
      </c>
      <c r="C8" s="10">
        <v>4864454</v>
      </c>
      <c r="D8" s="10">
        <v>2730723</v>
      </c>
      <c r="E8" s="30">
        <v>217908</v>
      </c>
      <c r="F8" s="30">
        <v>602859</v>
      </c>
      <c r="G8" s="30">
        <v>1881089</v>
      </c>
      <c r="H8" s="100">
        <v>7.9798646732019325</v>
      </c>
      <c r="I8" s="100">
        <v>22.076900513160798</v>
      </c>
      <c r="J8" s="100">
        <v>68.8861155086034</v>
      </c>
      <c r="K8" s="30">
        <v>2867676</v>
      </c>
      <c r="L8" s="30">
        <v>1681624</v>
      </c>
      <c r="M8" s="30">
        <v>1186052</v>
      </c>
      <c r="N8" s="30">
        <v>128772</v>
      </c>
      <c r="O8" s="30">
        <v>80185</v>
      </c>
      <c r="P8" s="30">
        <v>48587</v>
      </c>
      <c r="Q8" s="52">
        <f>505210+1324600</f>
        <v>1829810</v>
      </c>
      <c r="R8" s="30">
        <v>2907</v>
      </c>
      <c r="S8" s="30">
        <v>2309525</v>
      </c>
      <c r="T8" s="30">
        <v>2801159</v>
      </c>
      <c r="U8" s="30">
        <v>731952</v>
      </c>
      <c r="V8" s="30">
        <v>730276</v>
      </c>
      <c r="W8" s="30">
        <v>2066761</v>
      </c>
      <c r="X8" s="30">
        <v>814663</v>
      </c>
      <c r="Y8" s="30">
        <v>204586</v>
      </c>
      <c r="Z8" s="30">
        <v>199294</v>
      </c>
      <c r="AA8" s="30">
        <v>24971</v>
      </c>
      <c r="AB8" s="30">
        <v>11492</v>
      </c>
      <c r="AC8" s="30">
        <v>168360</v>
      </c>
      <c r="AD8" s="30">
        <v>88410</v>
      </c>
      <c r="AE8" s="30">
        <v>107506</v>
      </c>
      <c r="AF8" s="30">
        <v>9546</v>
      </c>
      <c r="AG8" s="30">
        <v>778</v>
      </c>
      <c r="AH8" s="30">
        <v>61062</v>
      </c>
      <c r="AI8" s="30">
        <v>13976</v>
      </c>
      <c r="AJ8" s="30">
        <f>13976-889</f>
        <v>13087</v>
      </c>
      <c r="AK8" s="30">
        <v>2590</v>
      </c>
      <c r="AL8" s="30">
        <v>136</v>
      </c>
      <c r="AM8" s="30">
        <v>155</v>
      </c>
      <c r="AN8" s="30">
        <v>179</v>
      </c>
      <c r="AO8" s="12">
        <v>323283</v>
      </c>
    </row>
    <row r="9" spans="1:41" ht="12" customHeight="1">
      <c r="A9" s="1">
        <v>2</v>
      </c>
      <c r="B9" s="21" t="s">
        <v>51</v>
      </c>
      <c r="C9" s="10">
        <v>1251760</v>
      </c>
      <c r="D9" s="10">
        <v>729472</v>
      </c>
      <c r="E9" s="30">
        <v>103735</v>
      </c>
      <c r="F9" s="30">
        <v>185571</v>
      </c>
      <c r="G9" s="30">
        <v>437142</v>
      </c>
      <c r="H9" s="100">
        <v>14.220559527987367</v>
      </c>
      <c r="I9" s="100">
        <v>25.439084707843477</v>
      </c>
      <c r="J9" s="100">
        <v>59.92580935251799</v>
      </c>
      <c r="K9" s="30">
        <v>771302</v>
      </c>
      <c r="L9" s="30">
        <v>439845</v>
      </c>
      <c r="M9" s="30">
        <v>331457</v>
      </c>
      <c r="N9" s="30">
        <v>39148</v>
      </c>
      <c r="O9" s="30">
        <v>25189</v>
      </c>
      <c r="P9" s="30">
        <v>13959</v>
      </c>
      <c r="Q9" s="52">
        <f>127105+324218</f>
        <v>451323</v>
      </c>
      <c r="R9" s="30">
        <v>757</v>
      </c>
      <c r="S9" s="30">
        <v>556110</v>
      </c>
      <c r="T9" s="30">
        <v>728479</v>
      </c>
      <c r="U9" s="30">
        <v>114388</v>
      </c>
      <c r="V9" s="30">
        <v>111801</v>
      </c>
      <c r="W9" s="30">
        <v>506299</v>
      </c>
      <c r="X9" s="30">
        <v>113343</v>
      </c>
      <c r="Y9" s="30">
        <v>25057</v>
      </c>
      <c r="Z9" s="30">
        <v>20698</v>
      </c>
      <c r="AA9" s="30">
        <v>23669</v>
      </c>
      <c r="AB9" s="30">
        <v>6717</v>
      </c>
      <c r="AC9" s="30">
        <v>31670</v>
      </c>
      <c r="AD9" s="30">
        <v>19620</v>
      </c>
      <c r="AE9" s="30">
        <v>5645</v>
      </c>
      <c r="AF9" s="30">
        <v>1856</v>
      </c>
      <c r="AG9" s="30">
        <v>225</v>
      </c>
      <c r="AH9" s="30">
        <v>17539</v>
      </c>
      <c r="AI9" s="30">
        <v>5813</v>
      </c>
      <c r="AJ9" s="30">
        <f>5813-1734</f>
        <v>4079</v>
      </c>
      <c r="AK9" s="30">
        <v>688</v>
      </c>
      <c r="AL9" s="30">
        <v>27</v>
      </c>
      <c r="AM9" s="30">
        <v>35</v>
      </c>
      <c r="AN9" s="30">
        <v>42</v>
      </c>
      <c r="AO9" s="12">
        <v>306682</v>
      </c>
    </row>
    <row r="10" spans="1:41" ht="12" customHeight="1">
      <c r="A10" s="1">
        <v>3</v>
      </c>
      <c r="B10" s="21" t="s">
        <v>52</v>
      </c>
      <c r="C10" s="10">
        <v>1203165</v>
      </c>
      <c r="D10" s="10">
        <v>732788</v>
      </c>
      <c r="E10" s="30">
        <v>103992</v>
      </c>
      <c r="F10" s="30">
        <v>216142</v>
      </c>
      <c r="G10" s="30">
        <v>412187</v>
      </c>
      <c r="H10" s="100">
        <v>14.191280424897787</v>
      </c>
      <c r="I10" s="100">
        <v>29.495843272542672</v>
      </c>
      <c r="J10" s="100">
        <v>56.24914709302008</v>
      </c>
      <c r="K10" s="30">
        <v>763523</v>
      </c>
      <c r="L10" s="30">
        <v>434895</v>
      </c>
      <c r="M10" s="30">
        <v>328628</v>
      </c>
      <c r="N10" s="30">
        <v>25023</v>
      </c>
      <c r="O10" s="30">
        <v>16811</v>
      </c>
      <c r="P10" s="30">
        <v>8212</v>
      </c>
      <c r="Q10" s="52">
        <f>117887+289039</f>
        <v>406926</v>
      </c>
      <c r="R10" s="30">
        <v>764</v>
      </c>
      <c r="S10" s="30">
        <v>568572</v>
      </c>
      <c r="T10" s="30">
        <v>734864</v>
      </c>
      <c r="U10" s="30">
        <v>149053</v>
      </c>
      <c r="V10" s="30">
        <v>142167</v>
      </c>
      <c r="W10" s="30">
        <v>333297</v>
      </c>
      <c r="X10" s="30">
        <v>146460</v>
      </c>
      <c r="Y10" s="30">
        <v>31468</v>
      </c>
      <c r="Z10" s="30">
        <v>25261</v>
      </c>
      <c r="AA10" s="30">
        <v>25456</v>
      </c>
      <c r="AB10" s="30">
        <v>5363</v>
      </c>
      <c r="AC10" s="30">
        <v>27310</v>
      </c>
      <c r="AD10" s="30">
        <v>13482</v>
      </c>
      <c r="AE10" s="30">
        <v>12879</v>
      </c>
      <c r="AF10" s="30">
        <v>2688</v>
      </c>
      <c r="AG10" s="30">
        <v>206</v>
      </c>
      <c r="AH10" s="30">
        <v>16806</v>
      </c>
      <c r="AI10" s="30">
        <v>5363</v>
      </c>
      <c r="AJ10" s="30">
        <f>5363-1388</f>
        <v>3975</v>
      </c>
      <c r="AK10" s="30">
        <v>693</v>
      </c>
      <c r="AL10" s="30">
        <v>28</v>
      </c>
      <c r="AM10" s="30">
        <v>31</v>
      </c>
      <c r="AN10" s="30">
        <v>42</v>
      </c>
      <c r="AO10" s="12">
        <v>332251</v>
      </c>
    </row>
    <row r="11" spans="1:41" ht="12" customHeight="1">
      <c r="A11" s="1">
        <v>4</v>
      </c>
      <c r="B11" s="21" t="s">
        <v>0</v>
      </c>
      <c r="C11" s="10">
        <v>2010982</v>
      </c>
      <c r="D11" s="10">
        <v>1153411</v>
      </c>
      <c r="E11" s="30">
        <v>74909</v>
      </c>
      <c r="F11" s="30">
        <v>308345</v>
      </c>
      <c r="G11" s="30">
        <v>759343</v>
      </c>
      <c r="H11" s="100">
        <v>6.494562649393841</v>
      </c>
      <c r="I11" s="100">
        <v>26.733315357665223</v>
      </c>
      <c r="J11" s="100">
        <v>65.83455507186943</v>
      </c>
      <c r="K11" s="30">
        <v>1212783</v>
      </c>
      <c r="L11" s="30">
        <v>720320</v>
      </c>
      <c r="M11" s="30">
        <v>492463</v>
      </c>
      <c r="N11" s="30">
        <v>47166</v>
      </c>
      <c r="O11" s="30">
        <v>30211</v>
      </c>
      <c r="P11" s="30">
        <v>16955</v>
      </c>
      <c r="Q11" s="52">
        <f>205361+507914</f>
        <v>713275</v>
      </c>
      <c r="R11" s="30">
        <v>1208</v>
      </c>
      <c r="S11" s="30">
        <v>969642</v>
      </c>
      <c r="T11" s="30">
        <v>1149399</v>
      </c>
      <c r="U11" s="30">
        <v>488215</v>
      </c>
      <c r="V11" s="30">
        <v>487460</v>
      </c>
      <c r="W11" s="30">
        <v>465523</v>
      </c>
      <c r="X11" s="30">
        <v>208059</v>
      </c>
      <c r="Y11" s="30">
        <v>24382</v>
      </c>
      <c r="Z11" s="30">
        <v>23197</v>
      </c>
      <c r="AA11" s="30">
        <v>32920</v>
      </c>
      <c r="AB11" s="30">
        <v>6064</v>
      </c>
      <c r="AC11" s="30">
        <v>53770</v>
      </c>
      <c r="AD11" s="30">
        <v>16556</v>
      </c>
      <c r="AE11" s="30">
        <v>6056</v>
      </c>
      <c r="AF11" s="30">
        <v>4541</v>
      </c>
      <c r="AG11" s="30">
        <v>301</v>
      </c>
      <c r="AH11" s="30">
        <v>27604</v>
      </c>
      <c r="AI11" s="30">
        <v>6405</v>
      </c>
      <c r="AJ11" s="30">
        <f>6405-662</f>
        <v>5743</v>
      </c>
      <c r="AK11" s="30">
        <v>1076</v>
      </c>
      <c r="AL11" s="30">
        <v>56</v>
      </c>
      <c r="AM11" s="30">
        <v>63</v>
      </c>
      <c r="AN11" s="30">
        <v>74</v>
      </c>
      <c r="AO11" s="12">
        <v>361429</v>
      </c>
    </row>
    <row r="12" spans="1:41" ht="12" customHeight="1">
      <c r="A12" s="1">
        <v>5</v>
      </c>
      <c r="B12" s="21" t="s">
        <v>1</v>
      </c>
      <c r="C12" s="10">
        <v>1026016</v>
      </c>
      <c r="D12" s="10">
        <v>588385</v>
      </c>
      <c r="E12" s="30">
        <v>64465</v>
      </c>
      <c r="F12" s="30">
        <v>181688</v>
      </c>
      <c r="G12" s="30">
        <v>341462</v>
      </c>
      <c r="H12" s="100">
        <v>10.956261631414804</v>
      </c>
      <c r="I12" s="100">
        <v>30.879101268727112</v>
      </c>
      <c r="J12" s="100">
        <v>58.03377040543182</v>
      </c>
      <c r="K12" s="30">
        <v>614905</v>
      </c>
      <c r="L12" s="30">
        <v>353879</v>
      </c>
      <c r="M12" s="30">
        <v>261026</v>
      </c>
      <c r="N12" s="30">
        <v>21206</v>
      </c>
      <c r="O12" s="30">
        <v>14140</v>
      </c>
      <c r="P12" s="30">
        <v>7066</v>
      </c>
      <c r="Q12" s="52">
        <f>112432+280963</f>
        <v>393395</v>
      </c>
      <c r="R12" s="30">
        <v>618</v>
      </c>
      <c r="S12" s="30">
        <v>459381</v>
      </c>
      <c r="T12" s="30">
        <v>604834</v>
      </c>
      <c r="U12" s="30">
        <v>121757</v>
      </c>
      <c r="V12" s="30">
        <v>119628</v>
      </c>
      <c r="W12" s="30">
        <v>318302</v>
      </c>
      <c r="X12" s="30">
        <v>135443</v>
      </c>
      <c r="Y12" s="30">
        <v>17640</v>
      </c>
      <c r="Z12" s="30">
        <v>15839</v>
      </c>
      <c r="AA12" s="30">
        <v>27476</v>
      </c>
      <c r="AB12" s="30">
        <v>5791</v>
      </c>
      <c r="AC12" s="30">
        <v>23170</v>
      </c>
      <c r="AD12" s="30">
        <v>14215</v>
      </c>
      <c r="AE12" s="30">
        <v>4651</v>
      </c>
      <c r="AF12" s="30">
        <v>1510</v>
      </c>
      <c r="AG12" s="30">
        <v>176</v>
      </c>
      <c r="AH12" s="30">
        <v>13479</v>
      </c>
      <c r="AI12" s="30">
        <v>4304</v>
      </c>
      <c r="AJ12" s="30">
        <f>4304-1117</f>
        <v>3187</v>
      </c>
      <c r="AK12" s="30">
        <v>563</v>
      </c>
      <c r="AL12" s="30">
        <v>22</v>
      </c>
      <c r="AM12" s="30">
        <v>25</v>
      </c>
      <c r="AN12" s="30">
        <v>33</v>
      </c>
      <c r="AO12" s="12">
        <v>320954</v>
      </c>
    </row>
    <row r="13" spans="1:41" ht="12" customHeight="1">
      <c r="A13" s="1">
        <v>6</v>
      </c>
      <c r="B13" s="21" t="s">
        <v>2</v>
      </c>
      <c r="C13" s="10">
        <v>1057690</v>
      </c>
      <c r="D13" s="10">
        <v>642580</v>
      </c>
      <c r="E13" s="30">
        <v>71049</v>
      </c>
      <c r="F13" s="30">
        <v>223328</v>
      </c>
      <c r="G13" s="30">
        <v>347535</v>
      </c>
      <c r="H13" s="100">
        <v>11.056833390394969</v>
      </c>
      <c r="I13" s="100">
        <v>34.75489433222322</v>
      </c>
      <c r="J13" s="100">
        <v>54.08431634971521</v>
      </c>
      <c r="K13" s="30">
        <v>664791</v>
      </c>
      <c r="L13" s="30">
        <v>380938</v>
      </c>
      <c r="M13" s="30">
        <v>283853</v>
      </c>
      <c r="N13" s="30">
        <v>17967</v>
      </c>
      <c r="O13" s="30">
        <v>11567</v>
      </c>
      <c r="P13" s="30">
        <v>6400</v>
      </c>
      <c r="Q13" s="52">
        <f>110573+261737</f>
        <v>372310</v>
      </c>
      <c r="R13" s="30">
        <v>672</v>
      </c>
      <c r="S13" s="30">
        <v>497755</v>
      </c>
      <c r="T13" s="30">
        <v>652881</v>
      </c>
      <c r="U13" s="30">
        <v>141375</v>
      </c>
      <c r="V13" s="30">
        <v>140305</v>
      </c>
      <c r="W13" s="30">
        <v>272284</v>
      </c>
      <c r="X13" s="30">
        <v>149423</v>
      </c>
      <c r="Y13" s="30">
        <v>17607</v>
      </c>
      <c r="Z13" s="30">
        <v>16677</v>
      </c>
      <c r="AA13" s="30">
        <v>21657</v>
      </c>
      <c r="AB13" s="30">
        <v>4926</v>
      </c>
      <c r="AC13" s="30">
        <v>20550</v>
      </c>
      <c r="AD13" s="30">
        <v>11601</v>
      </c>
      <c r="AE13" s="30">
        <v>4202</v>
      </c>
      <c r="AF13" s="30">
        <v>1930</v>
      </c>
      <c r="AG13" s="30">
        <v>178</v>
      </c>
      <c r="AH13" s="30">
        <v>14159</v>
      </c>
      <c r="AI13" s="30">
        <v>4612</v>
      </c>
      <c r="AJ13" s="30">
        <f>4612-743</f>
        <v>3869</v>
      </c>
      <c r="AK13" s="30">
        <v>615</v>
      </c>
      <c r="AL13" s="30">
        <v>25</v>
      </c>
      <c r="AM13" s="30">
        <v>25</v>
      </c>
      <c r="AN13" s="30">
        <v>32</v>
      </c>
      <c r="AO13" s="12">
        <v>325105</v>
      </c>
    </row>
    <row r="14" spans="1:41" ht="12" customHeight="1">
      <c r="A14" s="1">
        <v>7</v>
      </c>
      <c r="B14" s="21" t="s">
        <v>3</v>
      </c>
      <c r="C14" s="121">
        <v>1785297</v>
      </c>
      <c r="D14" s="10">
        <v>1060924</v>
      </c>
      <c r="E14" s="30">
        <v>102115</v>
      </c>
      <c r="F14" s="30">
        <v>368425</v>
      </c>
      <c r="G14" s="30">
        <v>585926</v>
      </c>
      <c r="H14" s="100">
        <v>9.6251003841934</v>
      </c>
      <c r="I14" s="100">
        <v>34.726804182014924</v>
      </c>
      <c r="J14" s="100">
        <v>55.227895683385434</v>
      </c>
      <c r="K14" s="30">
        <v>1108459</v>
      </c>
      <c r="L14" s="30">
        <v>644344</v>
      </c>
      <c r="M14" s="30">
        <v>464115</v>
      </c>
      <c r="N14" s="30">
        <v>38728</v>
      </c>
      <c r="O14" s="30">
        <v>25397</v>
      </c>
      <c r="P14" s="30">
        <v>13331</v>
      </c>
      <c r="Q14" s="52">
        <f>183678+439330</f>
        <v>623008</v>
      </c>
      <c r="R14" s="30">
        <v>1112</v>
      </c>
      <c r="S14" s="30">
        <v>841948</v>
      </c>
      <c r="T14" s="30">
        <v>1074507</v>
      </c>
      <c r="U14" s="30">
        <v>205257</v>
      </c>
      <c r="V14" s="30">
        <v>202723</v>
      </c>
      <c r="W14" s="30">
        <v>394673</v>
      </c>
      <c r="X14" s="30">
        <v>164552</v>
      </c>
      <c r="Y14" s="30">
        <v>22054</v>
      </c>
      <c r="Z14" s="30">
        <v>20851</v>
      </c>
      <c r="AA14" s="30">
        <v>26046</v>
      </c>
      <c r="AB14" s="30">
        <v>5627</v>
      </c>
      <c r="AC14" s="30">
        <v>40000</v>
      </c>
      <c r="AD14" s="30">
        <v>15826</v>
      </c>
      <c r="AE14" s="30">
        <v>5742</v>
      </c>
      <c r="AF14" s="30">
        <v>3320</v>
      </c>
      <c r="AG14" s="30">
        <v>316</v>
      </c>
      <c r="AH14" s="30">
        <v>25341</v>
      </c>
      <c r="AI14" s="30">
        <v>7705</v>
      </c>
      <c r="AJ14" s="30">
        <f>7705-1388</f>
        <v>6317</v>
      </c>
      <c r="AK14" s="30">
        <v>1011</v>
      </c>
      <c r="AL14" s="30">
        <v>42</v>
      </c>
      <c r="AM14" s="30">
        <v>51</v>
      </c>
      <c r="AN14" s="30">
        <v>59</v>
      </c>
      <c r="AO14" s="12">
        <v>334979</v>
      </c>
    </row>
    <row r="15" spans="1:41" ht="12" customHeight="1">
      <c r="A15" s="1">
        <v>8</v>
      </c>
      <c r="B15" s="21" t="s">
        <v>4</v>
      </c>
      <c r="C15" s="121">
        <v>2526053</v>
      </c>
      <c r="D15" s="10">
        <v>1504046</v>
      </c>
      <c r="E15" s="30">
        <v>120520</v>
      </c>
      <c r="F15" s="30">
        <v>504285</v>
      </c>
      <c r="G15" s="30">
        <v>866352</v>
      </c>
      <c r="H15" s="100">
        <v>8.013052792268322</v>
      </c>
      <c r="I15" s="100">
        <v>33.528562291312895</v>
      </c>
      <c r="J15" s="100">
        <v>57.601429743505186</v>
      </c>
      <c r="K15" s="30">
        <v>1570609</v>
      </c>
      <c r="L15" s="30">
        <v>953825</v>
      </c>
      <c r="M15" s="30">
        <v>616784</v>
      </c>
      <c r="N15" s="30">
        <v>59431</v>
      </c>
      <c r="O15" s="30">
        <v>39373</v>
      </c>
      <c r="P15" s="30">
        <v>20058</v>
      </c>
      <c r="Q15" s="52">
        <f>240688+627951</f>
        <v>868639</v>
      </c>
      <c r="R15" s="30">
        <v>1596</v>
      </c>
      <c r="S15" s="30">
        <v>1202264</v>
      </c>
      <c r="T15" s="30">
        <v>1372665</v>
      </c>
      <c r="U15" s="30">
        <v>581714</v>
      </c>
      <c r="V15" s="30">
        <v>503055</v>
      </c>
      <c r="W15" s="30">
        <v>508738</v>
      </c>
      <c r="X15" s="30">
        <v>225485</v>
      </c>
      <c r="Y15" s="30">
        <v>24365</v>
      </c>
      <c r="Z15" s="30">
        <v>22218</v>
      </c>
      <c r="AA15" s="30">
        <v>59864</v>
      </c>
      <c r="AB15" s="30">
        <v>9163</v>
      </c>
      <c r="AC15" s="30">
        <v>75260</v>
      </c>
      <c r="AD15" s="30">
        <v>19083</v>
      </c>
      <c r="AE15" s="30">
        <v>5189</v>
      </c>
      <c r="AF15" s="30">
        <v>3035</v>
      </c>
      <c r="AG15" s="30">
        <v>282</v>
      </c>
      <c r="AH15" s="30">
        <v>33661</v>
      </c>
      <c r="AI15" s="30">
        <v>6677</v>
      </c>
      <c r="AJ15" s="30">
        <f>6677-825</f>
        <v>5852</v>
      </c>
      <c r="AK15" s="30">
        <v>1436</v>
      </c>
      <c r="AL15" s="30">
        <v>62</v>
      </c>
      <c r="AM15" s="30">
        <v>67</v>
      </c>
      <c r="AN15" s="30">
        <v>96</v>
      </c>
      <c r="AO15" s="12">
        <v>380319</v>
      </c>
    </row>
    <row r="16" spans="1:41" ht="12" customHeight="1">
      <c r="A16" s="1">
        <v>9</v>
      </c>
      <c r="B16" s="21" t="s">
        <v>5</v>
      </c>
      <c r="C16" s="121">
        <v>1696817</v>
      </c>
      <c r="D16" s="10">
        <v>1038088</v>
      </c>
      <c r="E16" s="30">
        <v>75214</v>
      </c>
      <c r="F16" s="30">
        <v>373403</v>
      </c>
      <c r="G16" s="30">
        <v>582635</v>
      </c>
      <c r="H16" s="100">
        <v>7.245435839736131</v>
      </c>
      <c r="I16" s="100">
        <v>35.970264563312554</v>
      </c>
      <c r="J16" s="100">
        <v>56.12578124397931</v>
      </c>
      <c r="K16" s="30">
        <v>1082609</v>
      </c>
      <c r="L16" s="30">
        <v>645799</v>
      </c>
      <c r="M16" s="30">
        <v>436810</v>
      </c>
      <c r="N16" s="30">
        <v>39623</v>
      </c>
      <c r="O16" s="30">
        <v>26081</v>
      </c>
      <c r="P16" s="30">
        <v>13542</v>
      </c>
      <c r="Q16" s="52">
        <f>158474+401176</f>
        <v>559650</v>
      </c>
      <c r="R16" s="30">
        <v>1082</v>
      </c>
      <c r="S16" s="30">
        <v>841662</v>
      </c>
      <c r="T16" s="30">
        <v>987677</v>
      </c>
      <c r="U16" s="30">
        <v>308265</v>
      </c>
      <c r="V16" s="30">
        <v>299307</v>
      </c>
      <c r="W16" s="30">
        <v>358248</v>
      </c>
      <c r="X16" s="30">
        <v>179249</v>
      </c>
      <c r="Y16" s="30">
        <v>18187</v>
      </c>
      <c r="Z16" s="30">
        <v>17134</v>
      </c>
      <c r="AA16" s="30">
        <v>28917</v>
      </c>
      <c r="AB16" s="30">
        <v>6756</v>
      </c>
      <c r="AC16" s="30">
        <v>55920</v>
      </c>
      <c r="AD16" s="30">
        <v>13828</v>
      </c>
      <c r="AE16" s="30">
        <v>4802</v>
      </c>
      <c r="AF16" s="30">
        <v>3515</v>
      </c>
      <c r="AG16" s="30">
        <v>275</v>
      </c>
      <c r="AH16" s="30">
        <v>24403</v>
      </c>
      <c r="AI16" s="30">
        <v>5386</v>
      </c>
      <c r="AJ16" s="30">
        <f>5386-852</f>
        <v>4534</v>
      </c>
      <c r="AK16" s="30">
        <v>972</v>
      </c>
      <c r="AL16" s="30">
        <v>43</v>
      </c>
      <c r="AM16" s="30">
        <v>55</v>
      </c>
      <c r="AN16" s="30">
        <v>66</v>
      </c>
      <c r="AO16" s="12">
        <v>374696</v>
      </c>
    </row>
    <row r="17" spans="1:41" ht="12" customHeight="1">
      <c r="A17" s="1">
        <v>10</v>
      </c>
      <c r="B17" s="21" t="s">
        <v>6</v>
      </c>
      <c r="C17" s="121">
        <v>1713558</v>
      </c>
      <c r="D17" s="10">
        <v>1040250</v>
      </c>
      <c r="E17" s="30">
        <v>71815</v>
      </c>
      <c r="F17" s="30">
        <v>378958</v>
      </c>
      <c r="G17" s="30">
        <v>584534</v>
      </c>
      <c r="H17" s="100">
        <v>6.903628935352078</v>
      </c>
      <c r="I17" s="100">
        <v>36.42951213650565</v>
      </c>
      <c r="J17" s="100">
        <v>56.19168469118</v>
      </c>
      <c r="K17" s="30">
        <v>1084943</v>
      </c>
      <c r="L17" s="30">
        <v>647119</v>
      </c>
      <c r="M17" s="30">
        <v>437824</v>
      </c>
      <c r="N17" s="30">
        <v>40287</v>
      </c>
      <c r="O17" s="30">
        <v>26582</v>
      </c>
      <c r="P17" s="30">
        <v>13705</v>
      </c>
      <c r="Q17" s="52">
        <f>159612+421093</f>
        <v>580705</v>
      </c>
      <c r="R17" s="30">
        <v>1099</v>
      </c>
      <c r="S17" s="30">
        <v>837666</v>
      </c>
      <c r="T17" s="30">
        <v>1007980</v>
      </c>
      <c r="U17" s="30">
        <v>359265</v>
      </c>
      <c r="V17" s="30">
        <v>358519</v>
      </c>
      <c r="W17" s="30">
        <v>336934</v>
      </c>
      <c r="X17" s="30">
        <v>159476</v>
      </c>
      <c r="Y17" s="30">
        <v>16306</v>
      </c>
      <c r="Z17" s="30">
        <v>15319</v>
      </c>
      <c r="AA17" s="30">
        <v>29428</v>
      </c>
      <c r="AB17" s="30">
        <v>6262</v>
      </c>
      <c r="AC17" s="30">
        <v>55600</v>
      </c>
      <c r="AD17" s="30">
        <v>14102</v>
      </c>
      <c r="AE17" s="30">
        <v>4268</v>
      </c>
      <c r="AF17" s="30">
        <v>3969</v>
      </c>
      <c r="AG17" s="30">
        <v>333</v>
      </c>
      <c r="AH17" s="30">
        <v>21298</v>
      </c>
      <c r="AI17" s="30">
        <v>4242</v>
      </c>
      <c r="AJ17" s="30">
        <f>4242-395</f>
        <v>3847</v>
      </c>
      <c r="AK17" s="30">
        <v>988</v>
      </c>
      <c r="AL17" s="30">
        <v>44</v>
      </c>
      <c r="AM17" s="30">
        <v>47</v>
      </c>
      <c r="AN17" s="30">
        <v>66</v>
      </c>
      <c r="AO17" s="12">
        <v>374745</v>
      </c>
    </row>
    <row r="18" spans="1:41" ht="12" customHeight="1">
      <c r="A18" s="1">
        <v>11</v>
      </c>
      <c r="B18" s="21" t="s">
        <v>7</v>
      </c>
      <c r="C18" s="121">
        <v>5900445</v>
      </c>
      <c r="D18" s="10">
        <v>3528376</v>
      </c>
      <c r="E18" s="30">
        <v>84853</v>
      </c>
      <c r="F18" s="30">
        <v>1078947</v>
      </c>
      <c r="G18" s="30">
        <v>2303748</v>
      </c>
      <c r="H18" s="100">
        <v>2.404874083714434</v>
      </c>
      <c r="I18" s="100">
        <v>30.579138957979534</v>
      </c>
      <c r="J18" s="100">
        <v>65.29202103177212</v>
      </c>
      <c r="K18" s="30">
        <v>3702264</v>
      </c>
      <c r="L18" s="30">
        <v>2291020</v>
      </c>
      <c r="M18" s="30">
        <v>1411244</v>
      </c>
      <c r="N18" s="30">
        <v>161602</v>
      </c>
      <c r="O18" s="30">
        <v>104499</v>
      </c>
      <c r="P18" s="30">
        <v>57103</v>
      </c>
      <c r="Q18" s="52">
        <f>516994+1435866</f>
        <v>1952860</v>
      </c>
      <c r="R18" s="30">
        <v>3700</v>
      </c>
      <c r="S18" s="30">
        <v>3051409</v>
      </c>
      <c r="T18" s="30">
        <v>2423064</v>
      </c>
      <c r="U18" s="30">
        <v>2007473</v>
      </c>
      <c r="V18" s="30">
        <v>1121430</v>
      </c>
      <c r="W18" s="30">
        <v>1040161</v>
      </c>
      <c r="X18" s="30">
        <v>360256</v>
      </c>
      <c r="Y18" s="30">
        <v>31740</v>
      </c>
      <c r="Z18" s="30">
        <v>24321</v>
      </c>
      <c r="AA18" s="30">
        <v>301699</v>
      </c>
      <c r="AB18" s="30">
        <v>14443</v>
      </c>
      <c r="AC18" s="30">
        <v>200890</v>
      </c>
      <c r="AD18" s="30">
        <v>40835</v>
      </c>
      <c r="AE18" s="30">
        <v>9909</v>
      </c>
      <c r="AF18" s="30">
        <v>5322</v>
      </c>
      <c r="AG18" s="30">
        <v>498</v>
      </c>
      <c r="AH18" s="30">
        <v>65181</v>
      </c>
      <c r="AI18" s="30">
        <v>9435</v>
      </c>
      <c r="AJ18" s="30">
        <f>9435-2662</f>
        <v>6773</v>
      </c>
      <c r="AK18" s="30">
        <v>3250</v>
      </c>
      <c r="AL18" s="30">
        <v>168</v>
      </c>
      <c r="AM18" s="30">
        <v>203</v>
      </c>
      <c r="AN18" s="30">
        <v>274</v>
      </c>
      <c r="AO18" s="12">
        <v>354234</v>
      </c>
    </row>
    <row r="19" spans="1:41" ht="12" customHeight="1">
      <c r="A19" s="1">
        <v>12</v>
      </c>
      <c r="B19" s="21" t="s">
        <v>8</v>
      </c>
      <c r="C19" s="121">
        <v>5072942</v>
      </c>
      <c r="D19" s="10">
        <v>2975685</v>
      </c>
      <c r="E19" s="30">
        <v>117446</v>
      </c>
      <c r="F19" s="30">
        <v>733961</v>
      </c>
      <c r="G19" s="30">
        <v>2070669</v>
      </c>
      <c r="H19" s="100">
        <v>3.946855934011832</v>
      </c>
      <c r="I19" s="100">
        <v>24.66527875094306</v>
      </c>
      <c r="J19" s="100">
        <v>69.58629693667172</v>
      </c>
      <c r="K19" s="30">
        <v>3122015</v>
      </c>
      <c r="L19" s="30">
        <v>1923704</v>
      </c>
      <c r="M19" s="30">
        <v>1198311</v>
      </c>
      <c r="N19" s="30">
        <v>133123</v>
      </c>
      <c r="O19" s="30">
        <v>87057</v>
      </c>
      <c r="P19" s="30">
        <v>46066</v>
      </c>
      <c r="Q19" s="52">
        <f>470623+1253781</f>
        <v>1724404</v>
      </c>
      <c r="R19" s="30">
        <v>3147</v>
      </c>
      <c r="S19" s="30">
        <v>2577602</v>
      </c>
      <c r="T19" s="30">
        <v>2127719</v>
      </c>
      <c r="U19" s="30">
        <v>1682011</v>
      </c>
      <c r="V19" s="30">
        <v>973370</v>
      </c>
      <c r="W19" s="30">
        <v>901660</v>
      </c>
      <c r="X19" s="30">
        <v>315225</v>
      </c>
      <c r="Y19" s="30">
        <v>27261</v>
      </c>
      <c r="Z19" s="30">
        <v>20346</v>
      </c>
      <c r="AA19" s="30">
        <v>222357</v>
      </c>
      <c r="AB19" s="30">
        <v>11536</v>
      </c>
      <c r="AC19" s="30">
        <v>171040</v>
      </c>
      <c r="AD19" s="30">
        <v>36317</v>
      </c>
      <c r="AE19" s="30">
        <v>8497</v>
      </c>
      <c r="AF19" s="30">
        <v>4717</v>
      </c>
      <c r="AG19" s="30">
        <v>528</v>
      </c>
      <c r="AH19" s="30">
        <v>58013</v>
      </c>
      <c r="AI19" s="30">
        <v>7307</v>
      </c>
      <c r="AJ19" s="30">
        <f>7307-1785</f>
        <v>5522</v>
      </c>
      <c r="AK19" s="30">
        <v>2767</v>
      </c>
      <c r="AL19" s="30">
        <v>147</v>
      </c>
      <c r="AM19" s="30">
        <v>170</v>
      </c>
      <c r="AN19" s="30">
        <v>215</v>
      </c>
      <c r="AO19" s="12">
        <v>381412</v>
      </c>
    </row>
    <row r="20" spans="1:41" ht="12" customHeight="1">
      <c r="A20" s="1">
        <v>13</v>
      </c>
      <c r="B20" s="21" t="s">
        <v>9</v>
      </c>
      <c r="C20" s="121">
        <v>10596334</v>
      </c>
      <c r="D20" s="10">
        <v>6158377</v>
      </c>
      <c r="E20" s="30">
        <v>27126</v>
      </c>
      <c r="F20" s="30">
        <v>1382941</v>
      </c>
      <c r="G20" s="30">
        <v>4572511</v>
      </c>
      <c r="H20" s="100">
        <v>0.44047319610345387</v>
      </c>
      <c r="I20" s="100">
        <v>22.456257549675833</v>
      </c>
      <c r="J20" s="100">
        <v>74.24863726270736</v>
      </c>
      <c r="K20" s="30">
        <v>6469930</v>
      </c>
      <c r="L20" s="30">
        <v>3872907</v>
      </c>
      <c r="M20" s="30">
        <v>2597023</v>
      </c>
      <c r="N20" s="30">
        <v>322151</v>
      </c>
      <c r="O20" s="30">
        <v>203973</v>
      </c>
      <c r="P20" s="30">
        <v>118178</v>
      </c>
      <c r="Q20" s="52">
        <f>938567+2494373</f>
        <v>3432940</v>
      </c>
      <c r="R20" s="30">
        <v>6677</v>
      </c>
      <c r="S20" s="30">
        <v>5255642</v>
      </c>
      <c r="T20" s="30">
        <v>5894388</v>
      </c>
      <c r="U20" s="30">
        <v>3586587</v>
      </c>
      <c r="V20" s="30">
        <v>6045976</v>
      </c>
      <c r="W20" s="30">
        <v>2341472</v>
      </c>
      <c r="X20" s="30">
        <v>1017968</v>
      </c>
      <c r="Y20" s="30">
        <v>71282</v>
      </c>
      <c r="Z20" s="30">
        <v>66423</v>
      </c>
      <c r="AA20" s="30">
        <v>536541</v>
      </c>
      <c r="AB20" s="30">
        <v>27055</v>
      </c>
      <c r="AC20" s="30">
        <v>332340</v>
      </c>
      <c r="AD20" s="30">
        <v>84811</v>
      </c>
      <c r="AE20" s="30">
        <v>27240</v>
      </c>
      <c r="AF20" s="50" t="s">
        <v>155</v>
      </c>
      <c r="AG20" s="30">
        <v>1762</v>
      </c>
      <c r="AH20" s="30">
        <v>114055</v>
      </c>
      <c r="AI20" s="30">
        <v>8581</v>
      </c>
      <c r="AJ20" s="30">
        <f>8581-668</f>
        <v>7913</v>
      </c>
      <c r="AK20" s="30">
        <v>5789</v>
      </c>
      <c r="AL20" s="30">
        <v>329</v>
      </c>
      <c r="AM20" s="30">
        <v>350</v>
      </c>
      <c r="AN20" s="30">
        <v>527</v>
      </c>
      <c r="AO20" s="12">
        <v>494036</v>
      </c>
    </row>
    <row r="21" spans="1:41" ht="12" customHeight="1">
      <c r="A21" s="1">
        <v>14</v>
      </c>
      <c r="B21" s="21" t="s">
        <v>10</v>
      </c>
      <c r="C21" s="121">
        <v>7290998</v>
      </c>
      <c r="D21" s="10">
        <v>4245271</v>
      </c>
      <c r="E21" s="30">
        <v>43871</v>
      </c>
      <c r="F21" s="30">
        <v>1177728</v>
      </c>
      <c r="G21" s="30">
        <v>2954215</v>
      </c>
      <c r="H21" s="100">
        <v>1.0334087034726405</v>
      </c>
      <c r="I21" s="100">
        <v>27.742115874345828</v>
      </c>
      <c r="J21" s="100">
        <v>69.58837256797034</v>
      </c>
      <c r="K21" s="30">
        <v>4459024</v>
      </c>
      <c r="L21" s="30">
        <v>2804319</v>
      </c>
      <c r="M21" s="30">
        <v>1654705</v>
      </c>
      <c r="N21" s="30">
        <v>204266</v>
      </c>
      <c r="O21" s="30">
        <v>133941</v>
      </c>
      <c r="P21" s="30">
        <v>70325</v>
      </c>
      <c r="Q21" s="52">
        <f>662396+1817601</f>
        <v>2479997</v>
      </c>
      <c r="R21" s="30">
        <v>4494</v>
      </c>
      <c r="S21" s="30">
        <v>3778582</v>
      </c>
      <c r="T21" s="30">
        <v>3283093</v>
      </c>
      <c r="U21" s="30">
        <v>2523200</v>
      </c>
      <c r="V21" s="30">
        <v>1774474</v>
      </c>
      <c r="W21" s="30">
        <v>1401362</v>
      </c>
      <c r="X21" s="30">
        <v>452489</v>
      </c>
      <c r="Y21" s="30">
        <v>44619</v>
      </c>
      <c r="Z21" s="30">
        <v>36829</v>
      </c>
      <c r="AA21" s="30">
        <v>338017</v>
      </c>
      <c r="AB21" s="30">
        <v>18774</v>
      </c>
      <c r="AC21" s="30">
        <v>235100</v>
      </c>
      <c r="AD21" s="30">
        <v>53483</v>
      </c>
      <c r="AE21" s="30">
        <v>14416</v>
      </c>
      <c r="AF21" s="30">
        <v>10584</v>
      </c>
      <c r="AG21" s="30">
        <v>679</v>
      </c>
      <c r="AH21" s="30">
        <v>73085</v>
      </c>
      <c r="AI21" s="30">
        <v>7159</v>
      </c>
      <c r="AJ21" s="30">
        <f>7159-1407</f>
        <v>5752</v>
      </c>
      <c r="AK21" s="30">
        <v>3932</v>
      </c>
      <c r="AL21" s="30">
        <v>214</v>
      </c>
      <c r="AM21" s="30">
        <v>241</v>
      </c>
      <c r="AN21" s="30">
        <v>337</v>
      </c>
      <c r="AO21" s="12">
        <v>424749</v>
      </c>
    </row>
    <row r="22" spans="1:41" ht="12" customHeight="1">
      <c r="A22" s="1">
        <v>15</v>
      </c>
      <c r="B22" s="21" t="s">
        <v>11</v>
      </c>
      <c r="C22" s="121">
        <v>2107298</v>
      </c>
      <c r="D22" s="10">
        <v>1265803</v>
      </c>
      <c r="E22" s="30">
        <v>92127</v>
      </c>
      <c r="F22" s="30">
        <v>435752</v>
      </c>
      <c r="G22" s="30">
        <v>733329</v>
      </c>
      <c r="H22" s="100">
        <v>7.278146757433819</v>
      </c>
      <c r="I22" s="100">
        <v>34.424946061906944</v>
      </c>
      <c r="J22" s="100">
        <v>57.9338965068024</v>
      </c>
      <c r="K22" s="30">
        <v>1316614</v>
      </c>
      <c r="L22" s="30">
        <v>760780</v>
      </c>
      <c r="M22" s="30">
        <v>555834</v>
      </c>
      <c r="N22" s="30">
        <v>36855</v>
      </c>
      <c r="O22" s="30">
        <v>23340</v>
      </c>
      <c r="P22" s="30">
        <v>13515</v>
      </c>
      <c r="Q22" s="52">
        <f>213784+510715</f>
        <v>724499</v>
      </c>
      <c r="R22" s="30">
        <v>1356</v>
      </c>
      <c r="S22" s="30">
        <v>1030400</v>
      </c>
      <c r="T22" s="30">
        <v>1313205</v>
      </c>
      <c r="U22" s="30">
        <v>332654</v>
      </c>
      <c r="V22" s="30">
        <v>333310</v>
      </c>
      <c r="W22" s="30">
        <v>537881</v>
      </c>
      <c r="X22" s="30">
        <v>286199</v>
      </c>
      <c r="Y22" s="30">
        <v>46095</v>
      </c>
      <c r="Z22" s="30">
        <v>44590</v>
      </c>
      <c r="AA22" s="30">
        <v>102867</v>
      </c>
      <c r="AB22" s="30">
        <v>11213</v>
      </c>
      <c r="AC22" s="30">
        <v>58330</v>
      </c>
      <c r="AD22" s="30">
        <v>21536</v>
      </c>
      <c r="AE22" s="30">
        <v>15632</v>
      </c>
      <c r="AF22" s="30">
        <v>5151</v>
      </c>
      <c r="AG22" s="30">
        <v>391</v>
      </c>
      <c r="AH22" s="30">
        <v>27290</v>
      </c>
      <c r="AI22" s="30">
        <v>5648</v>
      </c>
      <c r="AJ22" s="30">
        <f>5648-577</f>
        <v>5071</v>
      </c>
      <c r="AK22" s="30">
        <v>1233</v>
      </c>
      <c r="AL22" s="30">
        <v>51</v>
      </c>
      <c r="AM22" s="30">
        <v>53</v>
      </c>
      <c r="AN22" s="30">
        <v>70</v>
      </c>
      <c r="AO22" s="12">
        <v>348615</v>
      </c>
    </row>
    <row r="23" spans="1:41" ht="12" customHeight="1">
      <c r="A23" s="1">
        <v>16</v>
      </c>
      <c r="B23" s="21" t="s">
        <v>12</v>
      </c>
      <c r="C23" s="121">
        <v>963274</v>
      </c>
      <c r="D23" s="10">
        <v>597702</v>
      </c>
      <c r="E23" s="30">
        <v>23515</v>
      </c>
      <c r="F23" s="30">
        <v>229675</v>
      </c>
      <c r="G23" s="30">
        <v>343204</v>
      </c>
      <c r="H23" s="100">
        <v>3.934234785896651</v>
      </c>
      <c r="I23" s="100">
        <v>38.42633954713218</v>
      </c>
      <c r="J23" s="100">
        <v>57.42058751685622</v>
      </c>
      <c r="K23" s="30">
        <v>619025</v>
      </c>
      <c r="L23" s="30">
        <v>351666</v>
      </c>
      <c r="M23" s="30">
        <v>267359</v>
      </c>
      <c r="N23" s="30">
        <v>17669</v>
      </c>
      <c r="O23" s="30">
        <v>11640</v>
      </c>
      <c r="P23" s="30">
        <v>6029</v>
      </c>
      <c r="Q23" s="52">
        <f>92812+226391</f>
        <v>319203</v>
      </c>
      <c r="R23" s="30">
        <v>637</v>
      </c>
      <c r="S23" s="30">
        <v>500318</v>
      </c>
      <c r="T23" s="30">
        <v>608633</v>
      </c>
      <c r="U23" s="30">
        <v>185754</v>
      </c>
      <c r="V23" s="30">
        <v>184286</v>
      </c>
      <c r="W23" s="30">
        <v>215561</v>
      </c>
      <c r="X23" s="30">
        <v>113796</v>
      </c>
      <c r="Y23" s="30">
        <v>13101</v>
      </c>
      <c r="Z23" s="30">
        <v>12770</v>
      </c>
      <c r="AA23" s="30">
        <v>43414</v>
      </c>
      <c r="AB23" s="30">
        <v>4236</v>
      </c>
      <c r="AC23" s="30">
        <v>26450</v>
      </c>
      <c r="AD23" s="30">
        <v>9614</v>
      </c>
      <c r="AE23" s="30">
        <v>3906</v>
      </c>
      <c r="AF23" s="30">
        <v>2501</v>
      </c>
      <c r="AG23" s="30">
        <v>179</v>
      </c>
      <c r="AH23" s="30">
        <v>11797</v>
      </c>
      <c r="AI23" s="30">
        <v>2295</v>
      </c>
      <c r="AJ23" s="30">
        <f>2295-163</f>
        <v>2132</v>
      </c>
      <c r="AK23" s="30">
        <v>577</v>
      </c>
      <c r="AL23" s="30">
        <v>24</v>
      </c>
      <c r="AM23" s="30">
        <v>24</v>
      </c>
      <c r="AN23" s="30">
        <v>36</v>
      </c>
      <c r="AO23" s="12">
        <v>346919</v>
      </c>
    </row>
    <row r="24" spans="1:41" ht="12" customHeight="1">
      <c r="A24" s="1">
        <v>17</v>
      </c>
      <c r="B24" s="21" t="s">
        <v>13</v>
      </c>
      <c r="C24" s="121">
        <v>1000803</v>
      </c>
      <c r="D24" s="10">
        <v>614469</v>
      </c>
      <c r="E24" s="30">
        <v>23925</v>
      </c>
      <c r="F24" s="30">
        <v>200209</v>
      </c>
      <c r="G24" s="30">
        <v>386267</v>
      </c>
      <c r="H24" s="100">
        <v>3.8936056985787726</v>
      </c>
      <c r="I24" s="100">
        <v>32.582441099551</v>
      </c>
      <c r="J24" s="100">
        <v>62.86191817650687</v>
      </c>
      <c r="K24" s="30">
        <v>637733</v>
      </c>
      <c r="L24" s="30">
        <v>361282</v>
      </c>
      <c r="M24" s="30">
        <v>276451</v>
      </c>
      <c r="N24" s="30">
        <v>21305</v>
      </c>
      <c r="O24" s="30">
        <v>13278</v>
      </c>
      <c r="P24" s="30">
        <v>8027</v>
      </c>
      <c r="Q24" s="52">
        <f>102653+233132</f>
        <v>335785</v>
      </c>
      <c r="R24" s="30">
        <v>657</v>
      </c>
      <c r="S24" s="30">
        <v>506445</v>
      </c>
      <c r="T24" s="30">
        <v>625623</v>
      </c>
      <c r="U24" s="30">
        <v>153725</v>
      </c>
      <c r="V24" s="30">
        <v>157207</v>
      </c>
      <c r="W24" s="30">
        <v>255471</v>
      </c>
      <c r="X24" s="30">
        <v>121215</v>
      </c>
      <c r="Y24" s="30">
        <v>20704</v>
      </c>
      <c r="Z24" s="30">
        <v>19412</v>
      </c>
      <c r="AA24" s="30">
        <v>18070</v>
      </c>
      <c r="AB24" s="30">
        <v>4514</v>
      </c>
      <c r="AC24" s="30">
        <v>24230</v>
      </c>
      <c r="AD24" s="30">
        <v>10927</v>
      </c>
      <c r="AE24" s="30">
        <v>8565</v>
      </c>
      <c r="AF24" s="30">
        <v>2421</v>
      </c>
      <c r="AG24" s="30">
        <v>240</v>
      </c>
      <c r="AH24" s="30">
        <v>12904</v>
      </c>
      <c r="AI24" s="30">
        <v>2663</v>
      </c>
      <c r="AJ24" s="30">
        <f>2663-201</f>
        <v>2462</v>
      </c>
      <c r="AK24" s="30">
        <v>590</v>
      </c>
      <c r="AL24" s="30">
        <v>28</v>
      </c>
      <c r="AM24" s="30">
        <v>27</v>
      </c>
      <c r="AN24" s="30">
        <v>38</v>
      </c>
      <c r="AO24" s="12">
        <v>369688</v>
      </c>
    </row>
    <row r="25" spans="1:41" ht="12" customHeight="1">
      <c r="A25" s="1">
        <v>18</v>
      </c>
      <c r="B25" s="21" t="s">
        <v>14</v>
      </c>
      <c r="C25" s="121">
        <v>698506</v>
      </c>
      <c r="D25" s="10">
        <v>439618</v>
      </c>
      <c r="E25" s="30">
        <v>20730</v>
      </c>
      <c r="F25" s="30">
        <v>164175</v>
      </c>
      <c r="G25" s="30">
        <v>253673</v>
      </c>
      <c r="H25" s="100">
        <v>4.715457510838956</v>
      </c>
      <c r="I25" s="100">
        <v>37.34492218244021</v>
      </c>
      <c r="J25" s="100">
        <v>57.70305128543417</v>
      </c>
      <c r="K25" s="30">
        <v>453589</v>
      </c>
      <c r="L25" s="30">
        <v>257338</v>
      </c>
      <c r="M25" s="30">
        <v>196251</v>
      </c>
      <c r="N25" s="30">
        <v>11547</v>
      </c>
      <c r="O25" s="30">
        <v>7352</v>
      </c>
      <c r="P25" s="30">
        <v>4195</v>
      </c>
      <c r="Q25" s="5">
        <f>66389+156307</f>
        <v>222696</v>
      </c>
      <c r="R25" s="30">
        <v>459</v>
      </c>
      <c r="S25" s="30">
        <v>355035</v>
      </c>
      <c r="T25" s="30">
        <v>447174</v>
      </c>
      <c r="U25" s="30">
        <v>110363</v>
      </c>
      <c r="V25" s="30">
        <v>111738</v>
      </c>
      <c r="W25" s="30">
        <v>147636</v>
      </c>
      <c r="X25" s="30">
        <v>98079</v>
      </c>
      <c r="Y25" s="30">
        <v>9257</v>
      </c>
      <c r="Z25" s="30">
        <v>8962</v>
      </c>
      <c r="AA25" s="30">
        <v>15155</v>
      </c>
      <c r="AB25" s="30">
        <v>3094</v>
      </c>
      <c r="AC25" s="30">
        <v>10890</v>
      </c>
      <c r="AD25" s="30">
        <v>7081</v>
      </c>
      <c r="AE25" s="30">
        <v>3069</v>
      </c>
      <c r="AF25" s="30">
        <v>1567</v>
      </c>
      <c r="AG25" s="30">
        <v>150</v>
      </c>
      <c r="AH25" s="30">
        <v>9332</v>
      </c>
      <c r="AI25" s="30">
        <v>2243</v>
      </c>
      <c r="AJ25" s="30">
        <f>2243-217</f>
        <v>2026</v>
      </c>
      <c r="AK25" s="30">
        <v>419</v>
      </c>
      <c r="AL25" s="30">
        <v>16</v>
      </c>
      <c r="AM25" s="30">
        <v>17</v>
      </c>
      <c r="AN25" s="30">
        <v>24</v>
      </c>
      <c r="AO25" s="12">
        <v>361816</v>
      </c>
    </row>
    <row r="26" spans="1:41" ht="12" customHeight="1">
      <c r="A26" s="1">
        <v>19</v>
      </c>
      <c r="B26" s="21" t="s">
        <v>15</v>
      </c>
      <c r="C26" s="121">
        <v>750347</v>
      </c>
      <c r="D26" s="10">
        <v>457688</v>
      </c>
      <c r="E26" s="30">
        <v>40135</v>
      </c>
      <c r="F26" s="30">
        <v>156116</v>
      </c>
      <c r="G26" s="30">
        <v>259940</v>
      </c>
      <c r="H26" s="100">
        <v>8.769074129101046</v>
      </c>
      <c r="I26" s="100">
        <v>34.10969918372341</v>
      </c>
      <c r="J26" s="100">
        <v>56.79414797853559</v>
      </c>
      <c r="K26" s="30">
        <v>475704</v>
      </c>
      <c r="L26" s="30">
        <v>281366</v>
      </c>
      <c r="M26" s="30">
        <v>194338</v>
      </c>
      <c r="N26" s="30">
        <v>16445</v>
      </c>
      <c r="O26" s="30">
        <v>10927</v>
      </c>
      <c r="P26" s="30">
        <v>5518</v>
      </c>
      <c r="Q26" s="5">
        <f>71659+184581</f>
        <v>256240</v>
      </c>
      <c r="R26" s="30">
        <v>488</v>
      </c>
      <c r="S26" s="30">
        <v>347642</v>
      </c>
      <c r="T26" s="30">
        <v>448177</v>
      </c>
      <c r="U26" s="30">
        <v>169206</v>
      </c>
      <c r="V26" s="30">
        <v>162532</v>
      </c>
      <c r="W26" s="30">
        <v>131317</v>
      </c>
      <c r="X26" s="30">
        <v>79395</v>
      </c>
      <c r="Y26" s="30">
        <v>7300</v>
      </c>
      <c r="Z26" s="30">
        <v>7001</v>
      </c>
      <c r="AA26" s="30">
        <v>5429</v>
      </c>
      <c r="AB26" s="30">
        <v>2575</v>
      </c>
      <c r="AC26" s="30">
        <v>19650</v>
      </c>
      <c r="AD26" s="30">
        <v>5432</v>
      </c>
      <c r="AE26" s="30">
        <v>2292</v>
      </c>
      <c r="AF26" s="30">
        <v>1848</v>
      </c>
      <c r="AG26" s="30">
        <v>135</v>
      </c>
      <c r="AH26" s="30">
        <v>10219</v>
      </c>
      <c r="AI26" s="30">
        <v>1827</v>
      </c>
      <c r="AJ26" s="30">
        <f>1827-154</f>
        <v>1673</v>
      </c>
      <c r="AK26" s="30">
        <v>444</v>
      </c>
      <c r="AL26" s="30">
        <v>18</v>
      </c>
      <c r="AM26" s="30">
        <v>18</v>
      </c>
      <c r="AN26" s="30">
        <v>27</v>
      </c>
      <c r="AO26" s="12">
        <v>380996</v>
      </c>
    </row>
    <row r="27" spans="1:41" ht="12" customHeight="1">
      <c r="A27" s="1">
        <v>20</v>
      </c>
      <c r="B27" s="21" t="s">
        <v>16</v>
      </c>
      <c r="C27" s="121">
        <v>1879702</v>
      </c>
      <c r="D27" s="10">
        <v>1200281</v>
      </c>
      <c r="E27" s="30">
        <v>134545</v>
      </c>
      <c r="F27" s="30">
        <v>421450</v>
      </c>
      <c r="G27" s="30">
        <v>639860</v>
      </c>
      <c r="H27" s="100">
        <v>11.209458451812534</v>
      </c>
      <c r="I27" s="100">
        <v>35.11261113022701</v>
      </c>
      <c r="J27" s="100">
        <v>53.30918343287947</v>
      </c>
      <c r="K27" s="30">
        <v>1238682</v>
      </c>
      <c r="L27" s="30">
        <v>714330</v>
      </c>
      <c r="M27" s="30">
        <v>524352</v>
      </c>
      <c r="N27" s="30">
        <v>30659</v>
      </c>
      <c r="O27" s="30">
        <v>19847</v>
      </c>
      <c r="P27" s="30">
        <v>10812</v>
      </c>
      <c r="Q27" s="52">
        <f>163026+425082</f>
        <v>588108</v>
      </c>
      <c r="R27" s="30">
        <v>1243</v>
      </c>
      <c r="S27" s="30">
        <v>935526</v>
      </c>
      <c r="T27" s="30">
        <v>1214030</v>
      </c>
      <c r="U27" s="30">
        <v>294540</v>
      </c>
      <c r="V27" s="30">
        <v>298969</v>
      </c>
      <c r="W27" s="30">
        <v>375334</v>
      </c>
      <c r="X27" s="30">
        <v>302292</v>
      </c>
      <c r="Y27" s="30">
        <v>28059</v>
      </c>
      <c r="Z27" s="30">
        <v>27463</v>
      </c>
      <c r="AA27" s="30">
        <v>102701</v>
      </c>
      <c r="AB27" s="30">
        <v>6615</v>
      </c>
      <c r="AC27" s="30">
        <v>47280</v>
      </c>
      <c r="AD27" s="30">
        <v>16097</v>
      </c>
      <c r="AE27" s="30">
        <v>11230</v>
      </c>
      <c r="AF27" s="30">
        <v>6142</v>
      </c>
      <c r="AG27" s="30">
        <v>333</v>
      </c>
      <c r="AH27" s="30">
        <v>22912</v>
      </c>
      <c r="AI27" s="30">
        <v>3858</v>
      </c>
      <c r="AJ27" s="30">
        <f>3858-290</f>
        <v>3568</v>
      </c>
      <c r="AK27" s="30">
        <v>1130</v>
      </c>
      <c r="AL27" s="30">
        <v>49</v>
      </c>
      <c r="AM27" s="30">
        <v>53</v>
      </c>
      <c r="AN27" s="30">
        <v>62</v>
      </c>
      <c r="AO27" s="12">
        <v>361760</v>
      </c>
    </row>
    <row r="28" spans="1:41" ht="12" customHeight="1">
      <c r="A28" s="1">
        <v>21</v>
      </c>
      <c r="B28" s="21" t="s">
        <v>17</v>
      </c>
      <c r="C28" s="121">
        <v>1784232</v>
      </c>
      <c r="D28" s="10">
        <v>1092373</v>
      </c>
      <c r="E28" s="30">
        <v>41079</v>
      </c>
      <c r="F28" s="30">
        <v>422661</v>
      </c>
      <c r="G28" s="30">
        <v>626692</v>
      </c>
      <c r="H28" s="100">
        <v>3.760528683883618</v>
      </c>
      <c r="I28" s="100">
        <v>38.69200355556207</v>
      </c>
      <c r="J28" s="100">
        <v>57.36978120110988</v>
      </c>
      <c r="K28" s="30">
        <v>1134599</v>
      </c>
      <c r="L28" s="30">
        <v>659384</v>
      </c>
      <c r="M28" s="30">
        <v>475215</v>
      </c>
      <c r="N28" s="30">
        <v>36718</v>
      </c>
      <c r="O28" s="30">
        <v>23579</v>
      </c>
      <c r="P28" s="30">
        <v>13139</v>
      </c>
      <c r="Q28" s="52">
        <f>167171+435383</f>
        <v>602554</v>
      </c>
      <c r="R28" s="30">
        <v>1178</v>
      </c>
      <c r="S28" s="30">
        <v>882873</v>
      </c>
      <c r="T28" s="30">
        <v>1002136</v>
      </c>
      <c r="U28" s="30">
        <v>395425</v>
      </c>
      <c r="V28" s="30">
        <v>323355</v>
      </c>
      <c r="W28" s="30">
        <v>380313</v>
      </c>
      <c r="X28" s="30">
        <v>238092</v>
      </c>
      <c r="Y28" s="30">
        <v>19759</v>
      </c>
      <c r="Z28" s="30">
        <v>18469</v>
      </c>
      <c r="AA28" s="30">
        <v>36632</v>
      </c>
      <c r="AB28" s="30">
        <v>5863</v>
      </c>
      <c r="AC28" s="30">
        <v>56500</v>
      </c>
      <c r="AD28" s="30">
        <v>16674</v>
      </c>
      <c r="AE28" s="30">
        <v>6193</v>
      </c>
      <c r="AF28" s="30">
        <v>3411</v>
      </c>
      <c r="AG28" s="30">
        <v>331</v>
      </c>
      <c r="AH28" s="30">
        <v>22746</v>
      </c>
      <c r="AI28" s="30">
        <v>5795</v>
      </c>
      <c r="AJ28" s="30">
        <f>5795-1259</f>
        <v>4536</v>
      </c>
      <c r="AK28" s="30">
        <v>1058</v>
      </c>
      <c r="AL28" s="30">
        <v>49</v>
      </c>
      <c r="AM28" s="30">
        <v>48</v>
      </c>
      <c r="AN28" s="30">
        <v>72</v>
      </c>
      <c r="AO28" s="12">
        <v>363740</v>
      </c>
    </row>
    <row r="29" spans="1:41" ht="12" customHeight="1">
      <c r="A29" s="1">
        <v>22</v>
      </c>
      <c r="B29" s="21" t="s">
        <v>18</v>
      </c>
      <c r="C29" s="121">
        <v>3197830</v>
      </c>
      <c r="D29" s="10">
        <v>2013164</v>
      </c>
      <c r="E29" s="30">
        <v>107709</v>
      </c>
      <c r="F29" s="30">
        <v>755887</v>
      </c>
      <c r="G29" s="30">
        <v>1139711</v>
      </c>
      <c r="H29" s="100">
        <v>5.350234754843619</v>
      </c>
      <c r="I29" s="100">
        <v>37.54721423589931</v>
      </c>
      <c r="J29" s="100">
        <v>56.612923735969844</v>
      </c>
      <c r="K29" s="30">
        <v>2092579</v>
      </c>
      <c r="L29" s="30">
        <v>1225723</v>
      </c>
      <c r="M29" s="30">
        <v>866856</v>
      </c>
      <c r="N29" s="30">
        <v>73951</v>
      </c>
      <c r="O29" s="30">
        <v>48804</v>
      </c>
      <c r="P29" s="30">
        <v>25147</v>
      </c>
      <c r="Q29" s="52">
        <f>274562+725513</f>
        <v>1000075</v>
      </c>
      <c r="R29" s="30">
        <v>2117</v>
      </c>
      <c r="S29" s="30">
        <v>1645916</v>
      </c>
      <c r="T29" s="30">
        <v>2013001</v>
      </c>
      <c r="U29" s="30">
        <v>536718</v>
      </c>
      <c r="V29" s="30">
        <v>536215</v>
      </c>
      <c r="W29" s="30">
        <v>556103</v>
      </c>
      <c r="X29" s="30">
        <v>377916</v>
      </c>
      <c r="Y29" s="30">
        <v>29931</v>
      </c>
      <c r="Z29" s="30">
        <v>28881</v>
      </c>
      <c r="AA29" s="30">
        <v>197437</v>
      </c>
      <c r="AB29" s="30">
        <v>10945</v>
      </c>
      <c r="AC29" s="30">
        <v>113360</v>
      </c>
      <c r="AD29" s="30">
        <v>22816</v>
      </c>
      <c r="AE29" s="30">
        <v>9324</v>
      </c>
      <c r="AF29" s="30">
        <v>8089</v>
      </c>
      <c r="AG29" s="30">
        <v>495</v>
      </c>
      <c r="AH29" s="30">
        <v>40936</v>
      </c>
      <c r="AI29" s="30">
        <v>8994</v>
      </c>
      <c r="AJ29" s="30">
        <f>8994-692</f>
        <v>8302</v>
      </c>
      <c r="AK29" s="30">
        <v>1888</v>
      </c>
      <c r="AL29" s="30">
        <v>99</v>
      </c>
      <c r="AM29" s="30">
        <v>96</v>
      </c>
      <c r="AN29" s="30">
        <v>127</v>
      </c>
      <c r="AO29" s="12">
        <v>385492</v>
      </c>
    </row>
    <row r="30" spans="1:41" ht="12" customHeight="1">
      <c r="A30" s="1">
        <v>23</v>
      </c>
      <c r="B30" s="21" t="s">
        <v>19</v>
      </c>
      <c r="C30" s="121">
        <v>5934856</v>
      </c>
      <c r="D30" s="10">
        <v>3687238</v>
      </c>
      <c r="E30" s="30">
        <v>109181</v>
      </c>
      <c r="F30" s="30">
        <v>1360214</v>
      </c>
      <c r="G30" s="30">
        <v>2192586</v>
      </c>
      <c r="H30" s="100">
        <v>2.961051063153504</v>
      </c>
      <c r="I30" s="100">
        <v>36.889780372191865</v>
      </c>
      <c r="J30" s="100">
        <v>59.464184302721975</v>
      </c>
      <c r="K30" s="30">
        <v>3841471</v>
      </c>
      <c r="L30" s="30">
        <v>2317902</v>
      </c>
      <c r="M30" s="30">
        <v>1523569</v>
      </c>
      <c r="N30" s="30">
        <v>142549</v>
      </c>
      <c r="O30" s="30">
        <v>93306</v>
      </c>
      <c r="P30" s="30">
        <v>49243</v>
      </c>
      <c r="Q30" s="52">
        <f>516670+1379633</f>
        <v>1896303</v>
      </c>
      <c r="R30" s="30">
        <v>3877</v>
      </c>
      <c r="S30" s="30">
        <v>3121347</v>
      </c>
      <c r="T30" s="30">
        <v>3623376</v>
      </c>
      <c r="U30" s="30">
        <v>1716803</v>
      </c>
      <c r="V30" s="30">
        <v>1814355</v>
      </c>
      <c r="W30" s="30">
        <v>1214696</v>
      </c>
      <c r="X30" s="30">
        <v>564034</v>
      </c>
      <c r="Y30" s="30">
        <v>38848</v>
      </c>
      <c r="Z30" s="30">
        <v>37224</v>
      </c>
      <c r="AA30" s="30">
        <v>46547</v>
      </c>
      <c r="AB30" s="30">
        <v>12336</v>
      </c>
      <c r="AC30" s="30">
        <v>206070</v>
      </c>
      <c r="AD30" s="30">
        <v>51043</v>
      </c>
      <c r="AE30" s="30">
        <v>12595</v>
      </c>
      <c r="AF30" s="30">
        <v>9963</v>
      </c>
      <c r="AG30" s="30">
        <v>846</v>
      </c>
      <c r="AH30" s="30">
        <v>67300</v>
      </c>
      <c r="AI30" s="30">
        <v>12210</v>
      </c>
      <c r="AJ30" s="30">
        <f>12210-396</f>
        <v>11814</v>
      </c>
      <c r="AK30" s="30">
        <v>3416</v>
      </c>
      <c r="AL30" s="30">
        <v>181</v>
      </c>
      <c r="AM30" s="30">
        <v>181</v>
      </c>
      <c r="AN30" s="30">
        <v>277</v>
      </c>
      <c r="AO30" s="12">
        <v>412593</v>
      </c>
    </row>
    <row r="31" spans="1:41" ht="12" customHeight="1">
      <c r="A31" s="1">
        <v>24</v>
      </c>
      <c r="B31" s="21" t="s">
        <v>20</v>
      </c>
      <c r="C31" s="121">
        <v>1573553</v>
      </c>
      <c r="D31" s="10">
        <v>929866</v>
      </c>
      <c r="E31" s="30">
        <v>48545</v>
      </c>
      <c r="F31" s="30">
        <v>334299</v>
      </c>
      <c r="G31" s="30">
        <v>543529</v>
      </c>
      <c r="H31" s="100">
        <v>5.220644695042082</v>
      </c>
      <c r="I31" s="100">
        <v>35.95130911335612</v>
      </c>
      <c r="J31" s="100">
        <v>58.45240066848342</v>
      </c>
      <c r="K31" s="30">
        <v>967307</v>
      </c>
      <c r="L31" s="30">
        <v>568557</v>
      </c>
      <c r="M31" s="30">
        <v>398750</v>
      </c>
      <c r="N31" s="30">
        <v>32943</v>
      </c>
      <c r="O31" s="30">
        <v>22019</v>
      </c>
      <c r="P31" s="30">
        <v>10924</v>
      </c>
      <c r="Q31" s="52">
        <f>153712+400343</f>
        <v>554055</v>
      </c>
      <c r="R31" s="30">
        <v>999</v>
      </c>
      <c r="S31" s="30">
        <v>768907</v>
      </c>
      <c r="T31" s="30">
        <v>886037</v>
      </c>
      <c r="U31" s="30">
        <v>328127</v>
      </c>
      <c r="V31" s="30">
        <v>289445</v>
      </c>
      <c r="W31" s="30">
        <v>283521</v>
      </c>
      <c r="X31" s="30">
        <v>139859</v>
      </c>
      <c r="Y31" s="30">
        <v>14168</v>
      </c>
      <c r="Z31" s="30">
        <v>13341</v>
      </c>
      <c r="AA31" s="30">
        <v>104169</v>
      </c>
      <c r="AB31" s="30">
        <v>5832</v>
      </c>
      <c r="AC31" s="30">
        <v>48520</v>
      </c>
      <c r="AD31" s="30">
        <v>11859</v>
      </c>
      <c r="AE31" s="30">
        <v>4066</v>
      </c>
      <c r="AF31" s="30">
        <v>3034</v>
      </c>
      <c r="AG31" s="30">
        <v>300</v>
      </c>
      <c r="AH31" s="30">
        <v>19909</v>
      </c>
      <c r="AI31" s="30">
        <v>4879</v>
      </c>
      <c r="AJ31" s="30">
        <f>4879-721</f>
        <v>4158</v>
      </c>
      <c r="AK31" s="30">
        <v>896</v>
      </c>
      <c r="AL31" s="30">
        <v>42</v>
      </c>
      <c r="AM31" s="30">
        <v>47</v>
      </c>
      <c r="AN31" s="30">
        <v>59</v>
      </c>
      <c r="AO31" s="12">
        <v>394176</v>
      </c>
    </row>
    <row r="32" spans="1:41" ht="12" customHeight="1">
      <c r="A32" s="1">
        <v>25</v>
      </c>
      <c r="B32" s="21" t="s">
        <v>21</v>
      </c>
      <c r="C32" s="121">
        <v>1122181</v>
      </c>
      <c r="D32" s="10">
        <v>669487</v>
      </c>
      <c r="E32" s="30">
        <v>23518</v>
      </c>
      <c r="F32" s="30">
        <v>259531</v>
      </c>
      <c r="G32" s="30">
        <v>378477</v>
      </c>
      <c r="H32" s="100">
        <v>3.5128389348859654</v>
      </c>
      <c r="I32" s="100">
        <v>38.76565190959646</v>
      </c>
      <c r="J32" s="100">
        <v>56.53238972526725</v>
      </c>
      <c r="K32" s="30">
        <v>694874</v>
      </c>
      <c r="L32" s="30">
        <v>418966</v>
      </c>
      <c r="M32" s="30">
        <v>275908</v>
      </c>
      <c r="N32" s="30">
        <v>21273</v>
      </c>
      <c r="O32" s="30">
        <v>13637</v>
      </c>
      <c r="P32" s="30">
        <v>7636</v>
      </c>
      <c r="Q32" s="52">
        <f>101878+276326</f>
        <v>378204</v>
      </c>
      <c r="R32" s="30">
        <v>690</v>
      </c>
      <c r="S32" s="30">
        <v>570357</v>
      </c>
      <c r="T32" s="30">
        <v>578793</v>
      </c>
      <c r="U32" s="30">
        <v>288339</v>
      </c>
      <c r="V32" s="30">
        <v>241922</v>
      </c>
      <c r="W32" s="30">
        <v>239173</v>
      </c>
      <c r="X32" s="30">
        <v>93952</v>
      </c>
      <c r="Y32" s="30">
        <v>11618</v>
      </c>
      <c r="Z32" s="30">
        <v>10458</v>
      </c>
      <c r="AA32" s="30">
        <v>84288</v>
      </c>
      <c r="AB32" s="30">
        <v>5581</v>
      </c>
      <c r="AC32" s="30">
        <v>27000</v>
      </c>
      <c r="AD32" s="30">
        <v>8924</v>
      </c>
      <c r="AE32" s="30">
        <v>2865</v>
      </c>
      <c r="AF32" s="30">
        <v>1807</v>
      </c>
      <c r="AG32" s="30">
        <v>157</v>
      </c>
      <c r="AH32" s="30">
        <v>14603</v>
      </c>
      <c r="AI32" s="30">
        <v>2606</v>
      </c>
      <c r="AJ32" s="30">
        <f>2606-336</f>
        <v>2270</v>
      </c>
      <c r="AK32" s="30">
        <v>609</v>
      </c>
      <c r="AL32" s="30">
        <v>31</v>
      </c>
      <c r="AM32" s="30">
        <v>33</v>
      </c>
      <c r="AN32" s="30">
        <v>49</v>
      </c>
      <c r="AO32" s="12">
        <v>389570</v>
      </c>
    </row>
    <row r="33" spans="1:41" ht="12" customHeight="1">
      <c r="A33" s="1">
        <v>26</v>
      </c>
      <c r="B33" s="21" t="s">
        <v>22</v>
      </c>
      <c r="C33" s="121">
        <v>2269506</v>
      </c>
      <c r="D33" s="10">
        <v>1270485</v>
      </c>
      <c r="E33" s="30">
        <v>34853</v>
      </c>
      <c r="F33" s="30">
        <v>365766</v>
      </c>
      <c r="G33" s="30">
        <v>846116</v>
      </c>
      <c r="H33" s="100">
        <v>2.743283076935186</v>
      </c>
      <c r="I33" s="100">
        <v>28.789478033979147</v>
      </c>
      <c r="J33" s="100">
        <v>66.59787404022873</v>
      </c>
      <c r="K33" s="30">
        <v>1335672</v>
      </c>
      <c r="L33" s="30">
        <v>786494</v>
      </c>
      <c r="M33" s="30">
        <v>549178</v>
      </c>
      <c r="N33" s="30">
        <v>60990</v>
      </c>
      <c r="O33" s="30">
        <v>38615</v>
      </c>
      <c r="P33" s="30">
        <v>22375</v>
      </c>
      <c r="Q33" s="52">
        <f>235907+596554</f>
        <v>832461</v>
      </c>
      <c r="R33" s="30">
        <v>1374</v>
      </c>
      <c r="S33" s="30">
        <v>1035263</v>
      </c>
      <c r="T33" s="30">
        <v>1173056</v>
      </c>
      <c r="U33" s="30">
        <v>640691</v>
      </c>
      <c r="V33" s="30">
        <v>625021</v>
      </c>
      <c r="W33" s="30">
        <v>545542</v>
      </c>
      <c r="X33" s="30">
        <v>197781</v>
      </c>
      <c r="Y33" s="30">
        <v>22874</v>
      </c>
      <c r="Z33" s="30">
        <v>20913</v>
      </c>
      <c r="AA33" s="30">
        <v>157989</v>
      </c>
      <c r="AB33" s="30">
        <v>12309</v>
      </c>
      <c r="AC33" s="30">
        <v>49720</v>
      </c>
      <c r="AD33" s="30">
        <v>18807</v>
      </c>
      <c r="AE33" s="30">
        <v>6604</v>
      </c>
      <c r="AF33" s="30">
        <v>3678</v>
      </c>
      <c r="AG33" s="30">
        <v>365</v>
      </c>
      <c r="AH33" s="30">
        <v>27734</v>
      </c>
      <c r="AI33" s="30">
        <v>3089</v>
      </c>
      <c r="AJ33" s="30">
        <f>3089-576</f>
        <v>2513</v>
      </c>
      <c r="AK33" s="30">
        <v>1210</v>
      </c>
      <c r="AL33" s="30">
        <v>57</v>
      </c>
      <c r="AM33" s="30">
        <v>75</v>
      </c>
      <c r="AN33" s="30">
        <v>103</v>
      </c>
      <c r="AO33" s="12">
        <v>382256</v>
      </c>
    </row>
    <row r="34" spans="1:41" ht="12" customHeight="1">
      <c r="A34" s="1">
        <v>27</v>
      </c>
      <c r="B34" s="21" t="s">
        <v>23</v>
      </c>
      <c r="C34" s="121">
        <v>7539399</v>
      </c>
      <c r="D34" s="10">
        <v>4134181</v>
      </c>
      <c r="E34" s="30">
        <v>22493</v>
      </c>
      <c r="F34" s="30">
        <v>1245424</v>
      </c>
      <c r="G34" s="30">
        <v>2795399</v>
      </c>
      <c r="H34" s="100">
        <v>0.544073904843547</v>
      </c>
      <c r="I34" s="100">
        <v>30.125047742225124</v>
      </c>
      <c r="J34" s="100">
        <v>67.61675408019146</v>
      </c>
      <c r="K34" s="30">
        <v>4445438</v>
      </c>
      <c r="L34" s="30">
        <v>2708397</v>
      </c>
      <c r="M34" s="30">
        <v>1737041</v>
      </c>
      <c r="N34" s="30">
        <v>288210</v>
      </c>
      <c r="O34" s="30">
        <v>189685</v>
      </c>
      <c r="P34" s="30">
        <v>98525</v>
      </c>
      <c r="Q34" s="52">
        <f>704868+2043146</f>
        <v>2748014</v>
      </c>
      <c r="R34" s="30">
        <v>4581</v>
      </c>
      <c r="S34" s="30">
        <v>3493854</v>
      </c>
      <c r="T34" s="30">
        <v>4162877</v>
      </c>
      <c r="U34" s="30">
        <v>2443365</v>
      </c>
      <c r="V34" s="30">
        <v>2947358</v>
      </c>
      <c r="W34" s="30">
        <v>2184640</v>
      </c>
      <c r="X34" s="30">
        <v>601014</v>
      </c>
      <c r="Y34" s="30">
        <v>77629</v>
      </c>
      <c r="Z34" s="30">
        <v>74637</v>
      </c>
      <c r="AA34" s="30">
        <v>218956</v>
      </c>
      <c r="AB34" s="30">
        <v>31950</v>
      </c>
      <c r="AC34" s="30">
        <v>310320</v>
      </c>
      <c r="AD34" s="30">
        <v>80675</v>
      </c>
      <c r="AE34" s="30">
        <v>23676</v>
      </c>
      <c r="AF34" s="30">
        <v>12036</v>
      </c>
      <c r="AG34" s="30">
        <v>1449</v>
      </c>
      <c r="AH34" s="30">
        <v>84038</v>
      </c>
      <c r="AI34" s="30">
        <v>10723</v>
      </c>
      <c r="AJ34" s="30">
        <f>10723-655</f>
        <v>10068</v>
      </c>
      <c r="AK34" s="30">
        <v>4017</v>
      </c>
      <c r="AL34" s="30">
        <v>200</v>
      </c>
      <c r="AM34" s="30">
        <v>270</v>
      </c>
      <c r="AN34" s="30">
        <v>343</v>
      </c>
      <c r="AO34" s="12">
        <v>435450</v>
      </c>
    </row>
    <row r="35" spans="1:41" s="80" customFormat="1" ht="15" customHeight="1">
      <c r="A35" s="42">
        <v>28</v>
      </c>
      <c r="B35" s="43" t="s">
        <v>24</v>
      </c>
      <c r="C35" s="51">
        <v>4716433</v>
      </c>
      <c r="D35" s="51">
        <v>2598880</v>
      </c>
      <c r="E35" s="31">
        <v>63913</v>
      </c>
      <c r="F35" s="31">
        <v>788846</v>
      </c>
      <c r="G35" s="31">
        <v>1698171</v>
      </c>
      <c r="H35" s="102">
        <v>2.459251677645755</v>
      </c>
      <c r="I35" s="102">
        <v>30.353306039524718</v>
      </c>
      <c r="J35" s="102">
        <v>65.34241673336206</v>
      </c>
      <c r="K35" s="31">
        <v>2745772</v>
      </c>
      <c r="L35" s="31">
        <v>1658215</v>
      </c>
      <c r="M35" s="31">
        <v>1087557</v>
      </c>
      <c r="N35" s="31">
        <v>140560</v>
      </c>
      <c r="O35" s="31">
        <v>90361</v>
      </c>
      <c r="P35" s="31">
        <v>50199</v>
      </c>
      <c r="Q35" s="70">
        <f>445861+1305572</f>
        <v>1751433</v>
      </c>
      <c r="R35" s="31">
        <v>2755</v>
      </c>
      <c r="S35" s="31">
        <v>2208872</v>
      </c>
      <c r="T35" s="31">
        <v>2244619</v>
      </c>
      <c r="U35" s="31">
        <v>1270736</v>
      </c>
      <c r="V35" s="31">
        <v>1038641</v>
      </c>
      <c r="W35" s="31">
        <v>1142060</v>
      </c>
      <c r="X35" s="31">
        <v>340116</v>
      </c>
      <c r="Y35" s="31">
        <v>44761</v>
      </c>
      <c r="Z35" s="31">
        <v>40727</v>
      </c>
      <c r="AA35" s="31">
        <v>193448</v>
      </c>
      <c r="AB35" s="31">
        <v>16131</v>
      </c>
      <c r="AC35" s="31">
        <v>146260</v>
      </c>
      <c r="AD35" s="31">
        <v>43393</v>
      </c>
      <c r="AE35" s="31">
        <v>15377</v>
      </c>
      <c r="AF35" s="31">
        <v>7164</v>
      </c>
      <c r="AG35" s="31">
        <v>779</v>
      </c>
      <c r="AH35" s="31">
        <v>56798</v>
      </c>
      <c r="AI35" s="31">
        <v>7910</v>
      </c>
      <c r="AJ35" s="31">
        <f>7910-1228</f>
        <v>6682</v>
      </c>
      <c r="AK35" s="31">
        <v>2431</v>
      </c>
      <c r="AL35" s="31">
        <v>114</v>
      </c>
      <c r="AM35" s="31">
        <v>141</v>
      </c>
      <c r="AN35" s="31">
        <v>205</v>
      </c>
      <c r="AO35" s="44">
        <v>387771</v>
      </c>
    </row>
    <row r="36" spans="1:41" ht="12" customHeight="1">
      <c r="A36" s="1">
        <v>29</v>
      </c>
      <c r="B36" s="21" t="s">
        <v>25</v>
      </c>
      <c r="C36" s="121">
        <v>1226867</v>
      </c>
      <c r="D36" s="10">
        <v>655663</v>
      </c>
      <c r="E36" s="30">
        <v>21003</v>
      </c>
      <c r="F36" s="30">
        <v>191152</v>
      </c>
      <c r="G36" s="30">
        <v>432140</v>
      </c>
      <c r="H36" s="100">
        <v>3.203322438508807</v>
      </c>
      <c r="I36" s="100">
        <v>29.154001369606032</v>
      </c>
      <c r="J36" s="100">
        <v>65.9088586667236</v>
      </c>
      <c r="K36" s="30">
        <v>689656</v>
      </c>
      <c r="L36" s="30">
        <v>426125</v>
      </c>
      <c r="M36" s="30">
        <v>263531</v>
      </c>
      <c r="N36" s="30">
        <v>28927</v>
      </c>
      <c r="O36" s="30">
        <v>19018</v>
      </c>
      <c r="P36" s="30">
        <v>9909</v>
      </c>
      <c r="Q36" s="52">
        <f>125613+370926</f>
        <v>496539</v>
      </c>
      <c r="R36" s="30">
        <v>703</v>
      </c>
      <c r="S36" s="30">
        <v>544475</v>
      </c>
      <c r="T36" s="30">
        <v>448371</v>
      </c>
      <c r="U36" s="30">
        <v>367443</v>
      </c>
      <c r="V36" s="30">
        <v>193196</v>
      </c>
      <c r="W36" s="30">
        <v>292090</v>
      </c>
      <c r="X36" s="30">
        <v>77572</v>
      </c>
      <c r="Y36" s="30">
        <v>9947</v>
      </c>
      <c r="Z36" s="30">
        <v>8255</v>
      </c>
      <c r="AA36" s="30">
        <v>28260</v>
      </c>
      <c r="AB36" s="30">
        <v>5515</v>
      </c>
      <c r="AC36" s="30">
        <v>27990</v>
      </c>
      <c r="AD36" s="30">
        <v>11036</v>
      </c>
      <c r="AE36" s="30">
        <v>2587</v>
      </c>
      <c r="AF36" s="30">
        <v>2194</v>
      </c>
      <c r="AG36" s="30">
        <v>186</v>
      </c>
      <c r="AH36" s="30">
        <v>15002</v>
      </c>
      <c r="AI36" s="30">
        <v>1654</v>
      </c>
      <c r="AJ36" s="30">
        <f>1654-434</f>
        <v>1220</v>
      </c>
      <c r="AK36" s="30">
        <v>626</v>
      </c>
      <c r="AL36" s="30">
        <v>25</v>
      </c>
      <c r="AM36" s="30">
        <v>38</v>
      </c>
      <c r="AN36" s="30">
        <v>49</v>
      </c>
      <c r="AO36" s="12">
        <v>377199</v>
      </c>
    </row>
    <row r="37" spans="1:41" ht="12" customHeight="1">
      <c r="A37" s="1">
        <v>30</v>
      </c>
      <c r="B37" s="21" t="s">
        <v>26</v>
      </c>
      <c r="C37" s="121">
        <v>910128</v>
      </c>
      <c r="D37" s="10">
        <v>499157</v>
      </c>
      <c r="E37" s="30">
        <v>52712</v>
      </c>
      <c r="F37" s="30">
        <v>132006</v>
      </c>
      <c r="G37" s="30">
        <v>310576</v>
      </c>
      <c r="H37" s="100">
        <v>10.560204504795085</v>
      </c>
      <c r="I37" s="100">
        <v>26.445787597890043</v>
      </c>
      <c r="J37" s="100">
        <v>62.22010309381617</v>
      </c>
      <c r="K37" s="30">
        <v>525162</v>
      </c>
      <c r="L37" s="30">
        <v>309557</v>
      </c>
      <c r="M37" s="30">
        <v>215605</v>
      </c>
      <c r="N37" s="30">
        <v>24467</v>
      </c>
      <c r="O37" s="30">
        <v>16819</v>
      </c>
      <c r="P37" s="30">
        <v>7648</v>
      </c>
      <c r="Q37" s="52">
        <f>94418+262624</f>
        <v>357042</v>
      </c>
      <c r="R37" s="30">
        <v>546</v>
      </c>
      <c r="S37" s="30">
        <v>368498</v>
      </c>
      <c r="T37" s="30">
        <v>486508</v>
      </c>
      <c r="U37" s="30">
        <v>127004</v>
      </c>
      <c r="V37" s="30">
        <v>105300</v>
      </c>
      <c r="W37" s="30">
        <v>191442</v>
      </c>
      <c r="X37" s="30">
        <v>75638</v>
      </c>
      <c r="Y37" s="30">
        <v>9198</v>
      </c>
      <c r="Z37" s="30">
        <v>8662</v>
      </c>
      <c r="AA37" s="30">
        <v>25977</v>
      </c>
      <c r="AB37" s="30">
        <v>3361</v>
      </c>
      <c r="AC37" s="30">
        <v>17880</v>
      </c>
      <c r="AD37" s="30">
        <v>7429</v>
      </c>
      <c r="AE37" s="30">
        <v>2020</v>
      </c>
      <c r="AF37" s="30">
        <v>1657</v>
      </c>
      <c r="AG37" s="30">
        <v>148</v>
      </c>
      <c r="AH37" s="30">
        <v>11907</v>
      </c>
      <c r="AI37" s="30">
        <v>2206</v>
      </c>
      <c r="AJ37" s="30">
        <f>2206-617</f>
        <v>1589</v>
      </c>
      <c r="AK37" s="30">
        <v>498</v>
      </c>
      <c r="AL37" s="30">
        <v>16</v>
      </c>
      <c r="AM37" s="30">
        <v>25</v>
      </c>
      <c r="AN37" s="30">
        <v>31</v>
      </c>
      <c r="AO37" s="12">
        <v>354452</v>
      </c>
    </row>
    <row r="38" spans="1:41" ht="12" customHeight="1">
      <c r="A38" s="1">
        <v>31</v>
      </c>
      <c r="B38" s="21" t="s">
        <v>27</v>
      </c>
      <c r="C38" s="121">
        <v>518905</v>
      </c>
      <c r="D38" s="10">
        <v>319442</v>
      </c>
      <c r="E38" s="30">
        <v>36741</v>
      </c>
      <c r="F38" s="30">
        <v>94790</v>
      </c>
      <c r="G38" s="30">
        <v>186316</v>
      </c>
      <c r="H38" s="100">
        <v>11.501618447167248</v>
      </c>
      <c r="I38" s="100">
        <v>29.673618372036238</v>
      </c>
      <c r="J38" s="100">
        <v>58.325455012177486</v>
      </c>
      <c r="K38" s="30">
        <v>331275</v>
      </c>
      <c r="L38" s="30">
        <v>184616</v>
      </c>
      <c r="M38" s="30">
        <v>146659</v>
      </c>
      <c r="N38" s="30">
        <v>10130</v>
      </c>
      <c r="O38" s="30">
        <v>6616</v>
      </c>
      <c r="P38" s="30">
        <v>3514</v>
      </c>
      <c r="Q38" s="52">
        <f>52091+119555</f>
        <v>171646</v>
      </c>
      <c r="R38" s="30">
        <v>332</v>
      </c>
      <c r="S38" s="30">
        <v>251410</v>
      </c>
      <c r="T38" s="30">
        <v>320906</v>
      </c>
      <c r="U38" s="30">
        <v>78538</v>
      </c>
      <c r="V38" s="30">
        <v>79933</v>
      </c>
      <c r="W38" s="30">
        <v>109262</v>
      </c>
      <c r="X38" s="30">
        <v>85807</v>
      </c>
      <c r="Y38" s="30">
        <v>8595</v>
      </c>
      <c r="Z38" s="30">
        <v>8213</v>
      </c>
      <c r="AA38" s="30">
        <v>24906</v>
      </c>
      <c r="AB38" s="30">
        <v>2062</v>
      </c>
      <c r="AC38" s="30">
        <v>13140</v>
      </c>
      <c r="AD38" s="30">
        <v>4461</v>
      </c>
      <c r="AE38" s="30">
        <v>2572</v>
      </c>
      <c r="AF38" s="30">
        <v>990</v>
      </c>
      <c r="AG38" s="30">
        <v>120</v>
      </c>
      <c r="AH38" s="30">
        <v>7120</v>
      </c>
      <c r="AI38" s="30">
        <v>2038</v>
      </c>
      <c r="AJ38" s="30">
        <f>2038-313</f>
        <v>1725</v>
      </c>
      <c r="AK38" s="30">
        <v>300</v>
      </c>
      <c r="AL38" s="30">
        <v>14</v>
      </c>
      <c r="AM38" s="30">
        <v>13</v>
      </c>
      <c r="AN38" s="30">
        <v>18</v>
      </c>
      <c r="AO38" s="12">
        <v>326948</v>
      </c>
    </row>
    <row r="39" spans="1:41" ht="12" customHeight="1">
      <c r="A39" s="1">
        <v>32</v>
      </c>
      <c r="B39" s="21" t="s">
        <v>28</v>
      </c>
      <c r="C39" s="121">
        <v>649134</v>
      </c>
      <c r="D39" s="10">
        <v>389849</v>
      </c>
      <c r="E39" s="30">
        <v>40896</v>
      </c>
      <c r="F39" s="30">
        <v>112631</v>
      </c>
      <c r="G39" s="30">
        <v>234762</v>
      </c>
      <c r="H39" s="100">
        <v>10.490215442389232</v>
      </c>
      <c r="I39" s="100">
        <v>28.89092956503672</v>
      </c>
      <c r="J39" s="100">
        <v>60.21870006079277</v>
      </c>
      <c r="K39" s="30">
        <v>401750</v>
      </c>
      <c r="L39" s="30">
        <v>227989</v>
      </c>
      <c r="M39" s="30">
        <v>173761</v>
      </c>
      <c r="N39" s="30">
        <v>10013</v>
      </c>
      <c r="O39" s="30">
        <v>6568</v>
      </c>
      <c r="P39" s="30">
        <v>3445</v>
      </c>
      <c r="Q39" s="52">
        <f>67782+159961</f>
        <v>227743</v>
      </c>
      <c r="R39" s="30">
        <v>405</v>
      </c>
      <c r="S39" s="30">
        <v>307774</v>
      </c>
      <c r="T39" s="30">
        <v>397795</v>
      </c>
      <c r="U39" s="30">
        <v>85819</v>
      </c>
      <c r="V39" s="30">
        <v>83461</v>
      </c>
      <c r="W39" s="30">
        <v>154812</v>
      </c>
      <c r="X39" s="30">
        <v>104749</v>
      </c>
      <c r="Y39" s="30">
        <v>10901</v>
      </c>
      <c r="Z39" s="30">
        <v>10327</v>
      </c>
      <c r="AA39" s="30">
        <v>7343</v>
      </c>
      <c r="AB39" s="30">
        <v>2599</v>
      </c>
      <c r="AC39" s="30">
        <v>9080</v>
      </c>
      <c r="AD39" s="30">
        <v>7003</v>
      </c>
      <c r="AE39" s="30">
        <v>3848</v>
      </c>
      <c r="AF39" s="30">
        <v>1882</v>
      </c>
      <c r="AG39" s="30">
        <v>145</v>
      </c>
      <c r="AH39" s="30">
        <v>8667</v>
      </c>
      <c r="AI39" s="30">
        <v>2190</v>
      </c>
      <c r="AJ39" s="30">
        <f>2190-650</f>
        <v>1540</v>
      </c>
      <c r="AK39" s="30">
        <v>369</v>
      </c>
      <c r="AL39" s="30">
        <v>16</v>
      </c>
      <c r="AM39" s="30">
        <v>19</v>
      </c>
      <c r="AN39" s="30">
        <v>20</v>
      </c>
      <c r="AO39" s="12">
        <v>351315</v>
      </c>
    </row>
    <row r="40" spans="1:41" ht="12" customHeight="1">
      <c r="A40" s="1">
        <v>33</v>
      </c>
      <c r="B40" s="21" t="s">
        <v>29</v>
      </c>
      <c r="C40" s="121">
        <v>1658780</v>
      </c>
      <c r="D40" s="10">
        <v>955507</v>
      </c>
      <c r="E40" s="30">
        <v>62358</v>
      </c>
      <c r="F40" s="30">
        <v>309353</v>
      </c>
      <c r="G40" s="30">
        <v>576947</v>
      </c>
      <c r="H40" s="100">
        <v>6.526168829741698</v>
      </c>
      <c r="I40" s="100">
        <v>32.37579630499829</v>
      </c>
      <c r="J40" s="100">
        <v>60.38124262825914</v>
      </c>
      <c r="K40" s="30">
        <v>998781</v>
      </c>
      <c r="L40" s="30">
        <v>579066</v>
      </c>
      <c r="M40" s="30">
        <v>419715</v>
      </c>
      <c r="N40" s="30">
        <v>38368</v>
      </c>
      <c r="O40" s="30">
        <v>25364</v>
      </c>
      <c r="P40" s="30">
        <v>13004</v>
      </c>
      <c r="Q40" s="52">
        <f>168274+430987</f>
        <v>599261</v>
      </c>
      <c r="R40" s="30">
        <v>1034</v>
      </c>
      <c r="S40" s="30">
        <v>784482</v>
      </c>
      <c r="T40" s="30">
        <v>969483</v>
      </c>
      <c r="U40" s="30">
        <v>230751</v>
      </c>
      <c r="V40" s="30">
        <v>224564</v>
      </c>
      <c r="W40" s="30">
        <v>430084</v>
      </c>
      <c r="X40" s="30">
        <v>249615</v>
      </c>
      <c r="Y40" s="30">
        <v>21064</v>
      </c>
      <c r="Z40" s="30">
        <v>20273</v>
      </c>
      <c r="AA40" s="30">
        <v>25988</v>
      </c>
      <c r="AB40" s="30">
        <v>6421</v>
      </c>
      <c r="AC40" s="30">
        <v>36030</v>
      </c>
      <c r="AD40" s="30">
        <v>18273</v>
      </c>
      <c r="AE40" s="30">
        <v>6341</v>
      </c>
      <c r="AF40" s="30">
        <v>3827</v>
      </c>
      <c r="AG40" s="30">
        <v>312</v>
      </c>
      <c r="AH40" s="30">
        <v>22322</v>
      </c>
      <c r="AI40" s="30">
        <v>4642</v>
      </c>
      <c r="AJ40" s="30">
        <f>4642-751</f>
        <v>3891</v>
      </c>
      <c r="AK40" s="30">
        <v>925</v>
      </c>
      <c r="AL40" s="30">
        <v>45</v>
      </c>
      <c r="AM40" s="30">
        <v>50</v>
      </c>
      <c r="AN40" s="30">
        <v>63</v>
      </c>
      <c r="AO40" s="12">
        <v>365558</v>
      </c>
    </row>
    <row r="41" spans="1:41" ht="12" customHeight="1">
      <c r="A41" s="1">
        <v>34</v>
      </c>
      <c r="B41" s="21" t="s">
        <v>30</v>
      </c>
      <c r="C41" s="121">
        <v>2448333</v>
      </c>
      <c r="D41" s="10">
        <v>1428326</v>
      </c>
      <c r="E41" s="30">
        <v>65937</v>
      </c>
      <c r="F41" s="30">
        <v>423026</v>
      </c>
      <c r="G41" s="30">
        <v>923587</v>
      </c>
      <c r="H41" s="100">
        <v>4.616383094615655</v>
      </c>
      <c r="I41" s="100">
        <v>29.61690818482615</v>
      </c>
      <c r="J41" s="100">
        <v>64.66219896578232</v>
      </c>
      <c r="K41" s="30">
        <v>1491864</v>
      </c>
      <c r="L41" s="30">
        <v>870777</v>
      </c>
      <c r="M41" s="30">
        <v>621087</v>
      </c>
      <c r="N41" s="30">
        <v>57094</v>
      </c>
      <c r="O41" s="30">
        <v>37160</v>
      </c>
      <c r="P41" s="30">
        <v>19934</v>
      </c>
      <c r="Q41" s="52">
        <f>247136+626896</f>
        <v>874032</v>
      </c>
      <c r="R41" s="30">
        <v>1528</v>
      </c>
      <c r="S41" s="30">
        <v>1197161</v>
      </c>
      <c r="T41" s="30">
        <v>1456387</v>
      </c>
      <c r="U41" s="30">
        <v>537942</v>
      </c>
      <c r="V41" s="30">
        <v>552510</v>
      </c>
      <c r="W41" s="30">
        <v>563259</v>
      </c>
      <c r="X41" s="30">
        <v>282054</v>
      </c>
      <c r="Y41" s="30">
        <v>30300</v>
      </c>
      <c r="Z41" s="30">
        <v>29193</v>
      </c>
      <c r="AA41" s="30">
        <v>131443</v>
      </c>
      <c r="AB41" s="30">
        <v>10870</v>
      </c>
      <c r="AC41" s="30">
        <v>74520</v>
      </c>
      <c r="AD41" s="30">
        <v>22635</v>
      </c>
      <c r="AE41" s="30">
        <v>9385</v>
      </c>
      <c r="AF41" s="30">
        <v>5566</v>
      </c>
      <c r="AG41" s="30">
        <v>553</v>
      </c>
      <c r="AH41" s="30">
        <v>30731</v>
      </c>
      <c r="AI41" s="30">
        <v>4014</v>
      </c>
      <c r="AJ41" s="30">
        <f>4014-325</f>
        <v>3689</v>
      </c>
      <c r="AK41" s="30">
        <v>1356</v>
      </c>
      <c r="AL41" s="30">
        <v>65</v>
      </c>
      <c r="AM41" s="30">
        <v>78</v>
      </c>
      <c r="AN41" s="30">
        <v>105</v>
      </c>
      <c r="AO41" s="12">
        <v>394398</v>
      </c>
    </row>
    <row r="42" spans="1:41" ht="12" customHeight="1">
      <c r="A42" s="1">
        <v>35</v>
      </c>
      <c r="B42" s="21" t="s">
        <v>31</v>
      </c>
      <c r="C42" s="121">
        <v>1313967</v>
      </c>
      <c r="D42" s="10">
        <v>746704</v>
      </c>
      <c r="E42" s="30">
        <v>53894</v>
      </c>
      <c r="F42" s="30">
        <v>222034</v>
      </c>
      <c r="G42" s="30">
        <v>467310</v>
      </c>
      <c r="H42" s="100">
        <v>7.217585549293965</v>
      </c>
      <c r="I42" s="100">
        <v>29.735209668088025</v>
      </c>
      <c r="J42" s="100">
        <v>62.58303156270758</v>
      </c>
      <c r="K42" s="30">
        <v>778287</v>
      </c>
      <c r="L42" s="30">
        <v>445683</v>
      </c>
      <c r="M42" s="30">
        <v>332604</v>
      </c>
      <c r="N42" s="30">
        <v>29391</v>
      </c>
      <c r="O42" s="30">
        <v>19633</v>
      </c>
      <c r="P42" s="30">
        <v>9758</v>
      </c>
      <c r="Q42" s="52">
        <f>142078+356328</f>
        <v>498406</v>
      </c>
      <c r="R42" s="30">
        <v>784</v>
      </c>
      <c r="S42" s="30">
        <v>612235</v>
      </c>
      <c r="T42" s="30">
        <v>763610</v>
      </c>
      <c r="U42" s="30">
        <v>179371</v>
      </c>
      <c r="V42" s="30">
        <v>170587</v>
      </c>
      <c r="W42" s="30">
        <v>324554</v>
      </c>
      <c r="X42" s="30">
        <v>178683</v>
      </c>
      <c r="Y42" s="30">
        <v>19166</v>
      </c>
      <c r="Z42" s="30">
        <v>18326</v>
      </c>
      <c r="AA42" s="30">
        <v>32205</v>
      </c>
      <c r="AB42" s="30">
        <v>7736</v>
      </c>
      <c r="AC42" s="30">
        <v>31360</v>
      </c>
      <c r="AD42" s="30">
        <v>14019</v>
      </c>
      <c r="AE42" s="30">
        <v>5442</v>
      </c>
      <c r="AF42" s="30">
        <v>4386</v>
      </c>
      <c r="AG42" s="30">
        <v>245</v>
      </c>
      <c r="AH42" s="30">
        <v>16280</v>
      </c>
      <c r="AI42" s="30">
        <v>4049</v>
      </c>
      <c r="AJ42" s="30">
        <f>4049-814</f>
        <v>3235</v>
      </c>
      <c r="AK42" s="30">
        <v>709</v>
      </c>
      <c r="AL42" s="30">
        <v>32</v>
      </c>
      <c r="AM42" s="30">
        <v>42</v>
      </c>
      <c r="AN42" s="30">
        <v>43</v>
      </c>
      <c r="AO42" s="12">
        <v>363992</v>
      </c>
    </row>
    <row r="43" spans="1:41" ht="12" customHeight="1">
      <c r="A43" s="1">
        <v>36</v>
      </c>
      <c r="B43" s="21" t="s">
        <v>32</v>
      </c>
      <c r="C43" s="121">
        <v>706361</v>
      </c>
      <c r="D43" s="10">
        <v>390509</v>
      </c>
      <c r="E43" s="30">
        <v>40352</v>
      </c>
      <c r="F43" s="30">
        <v>112939</v>
      </c>
      <c r="G43" s="30">
        <v>232078</v>
      </c>
      <c r="H43" s="100">
        <v>10.333180541293542</v>
      </c>
      <c r="I43" s="100">
        <v>28.92097237195558</v>
      </c>
      <c r="J43" s="100">
        <v>59.42961621883235</v>
      </c>
      <c r="K43" s="30">
        <v>410605</v>
      </c>
      <c r="L43" s="30">
        <v>234077</v>
      </c>
      <c r="M43" s="30">
        <v>176528</v>
      </c>
      <c r="N43" s="30">
        <v>19167</v>
      </c>
      <c r="O43" s="30">
        <v>12903</v>
      </c>
      <c r="P43" s="30">
        <v>6264</v>
      </c>
      <c r="Q43" s="52">
        <f>80446+190932</f>
        <v>271378</v>
      </c>
      <c r="R43" s="30">
        <v>420</v>
      </c>
      <c r="S43" s="30">
        <v>298948</v>
      </c>
      <c r="T43" s="30">
        <v>400648</v>
      </c>
      <c r="U43" s="30">
        <v>111481</v>
      </c>
      <c r="V43" s="30">
        <v>108762</v>
      </c>
      <c r="W43" s="30">
        <v>170831</v>
      </c>
      <c r="X43" s="30">
        <v>77269</v>
      </c>
      <c r="Y43" s="30">
        <v>6437</v>
      </c>
      <c r="Z43" s="30">
        <v>6096</v>
      </c>
      <c r="AA43" s="30">
        <v>5355</v>
      </c>
      <c r="AB43" s="30">
        <v>1889</v>
      </c>
      <c r="AC43" s="30">
        <v>11840</v>
      </c>
      <c r="AD43" s="30">
        <v>7253</v>
      </c>
      <c r="AE43" s="30">
        <v>1854</v>
      </c>
      <c r="AF43" s="30">
        <v>2554</v>
      </c>
      <c r="AG43" s="30">
        <v>97</v>
      </c>
      <c r="AH43" s="30">
        <v>9243</v>
      </c>
      <c r="AI43" s="30">
        <v>1975</v>
      </c>
      <c r="AJ43" s="30">
        <f>1975-421</f>
        <v>1554</v>
      </c>
      <c r="AK43" s="30">
        <v>383</v>
      </c>
      <c r="AL43" s="30">
        <v>14</v>
      </c>
      <c r="AM43" s="30">
        <v>18</v>
      </c>
      <c r="AN43" s="30">
        <v>23</v>
      </c>
      <c r="AO43" s="12">
        <v>341314</v>
      </c>
    </row>
    <row r="44" spans="1:41" ht="12" customHeight="1">
      <c r="A44" s="1">
        <v>37</v>
      </c>
      <c r="B44" s="21" t="s">
        <v>33</v>
      </c>
      <c r="C44" s="121">
        <v>874123</v>
      </c>
      <c r="D44" s="10">
        <v>511354</v>
      </c>
      <c r="E44" s="30">
        <v>37582</v>
      </c>
      <c r="F44" s="30">
        <v>149372</v>
      </c>
      <c r="G44" s="30">
        <v>322675</v>
      </c>
      <c r="H44" s="100">
        <v>7.349507386272523</v>
      </c>
      <c r="I44" s="100">
        <v>29.21107491092277</v>
      </c>
      <c r="J44" s="100">
        <v>63.10207801249233</v>
      </c>
      <c r="K44" s="30">
        <v>536755</v>
      </c>
      <c r="L44" s="30">
        <v>309486</v>
      </c>
      <c r="M44" s="30">
        <v>227269</v>
      </c>
      <c r="N44" s="30">
        <v>21387</v>
      </c>
      <c r="O44" s="30">
        <v>14143</v>
      </c>
      <c r="P44" s="30">
        <v>7244</v>
      </c>
      <c r="Q44" s="52">
        <f>89740+225132</f>
        <v>314872</v>
      </c>
      <c r="R44" s="30">
        <v>547</v>
      </c>
      <c r="S44" s="30">
        <v>416918</v>
      </c>
      <c r="T44" s="30">
        <v>522925</v>
      </c>
      <c r="U44" s="30">
        <v>167823</v>
      </c>
      <c r="V44" s="30">
        <v>169963</v>
      </c>
      <c r="W44" s="30">
        <v>211379</v>
      </c>
      <c r="X44" s="30">
        <v>137970</v>
      </c>
      <c r="Y44" s="30">
        <v>13560</v>
      </c>
      <c r="Z44" s="30">
        <v>13111</v>
      </c>
      <c r="AA44" s="30">
        <v>25142</v>
      </c>
      <c r="AB44" s="30">
        <v>5513</v>
      </c>
      <c r="AC44" s="30">
        <v>25340</v>
      </c>
      <c r="AD44" s="30">
        <v>8760</v>
      </c>
      <c r="AE44" s="30">
        <v>3987</v>
      </c>
      <c r="AF44" s="30">
        <v>3148</v>
      </c>
      <c r="AG44" s="30">
        <v>204</v>
      </c>
      <c r="AH44" s="30">
        <v>11014</v>
      </c>
      <c r="AI44" s="30">
        <v>1808</v>
      </c>
      <c r="AJ44" s="30">
        <f>1808-223</f>
        <v>1585</v>
      </c>
      <c r="AK44" s="30">
        <v>496</v>
      </c>
      <c r="AL44" s="30">
        <v>21</v>
      </c>
      <c r="AM44" s="30">
        <v>24</v>
      </c>
      <c r="AN44" s="30">
        <v>31</v>
      </c>
      <c r="AO44" s="12">
        <v>357606</v>
      </c>
    </row>
    <row r="45" spans="1:41" ht="12" customHeight="1">
      <c r="A45" s="1">
        <v>38</v>
      </c>
      <c r="B45" s="21" t="s">
        <v>34</v>
      </c>
      <c r="C45" s="121">
        <v>1273267</v>
      </c>
      <c r="D45" s="10">
        <v>709607</v>
      </c>
      <c r="E45" s="30">
        <v>70957</v>
      </c>
      <c r="F45" s="30">
        <v>205711</v>
      </c>
      <c r="G45" s="30">
        <v>431364</v>
      </c>
      <c r="H45" s="100">
        <v>9.999478584625011</v>
      </c>
      <c r="I45" s="100">
        <v>28.989426541733664</v>
      </c>
      <c r="J45" s="100">
        <v>60.78914103158509</v>
      </c>
      <c r="K45" s="30">
        <v>746937</v>
      </c>
      <c r="L45" s="30">
        <v>429565</v>
      </c>
      <c r="M45" s="30">
        <v>317372</v>
      </c>
      <c r="N45" s="30">
        <v>34119</v>
      </c>
      <c r="O45" s="30">
        <v>22686</v>
      </c>
      <c r="P45" s="30">
        <v>11433</v>
      </c>
      <c r="Q45" s="52">
        <f>138042+351167</f>
        <v>489209</v>
      </c>
      <c r="R45" s="30">
        <v>766</v>
      </c>
      <c r="S45" s="30">
        <v>553086</v>
      </c>
      <c r="T45" s="30">
        <v>731508</v>
      </c>
      <c r="U45" s="30">
        <v>129090</v>
      </c>
      <c r="V45" s="30">
        <v>131007</v>
      </c>
      <c r="W45" s="30">
        <v>281085</v>
      </c>
      <c r="X45" s="30">
        <v>161680</v>
      </c>
      <c r="Y45" s="30">
        <v>15599</v>
      </c>
      <c r="Z45" s="30">
        <v>15198</v>
      </c>
      <c r="AA45" s="30">
        <v>22388</v>
      </c>
      <c r="AB45" s="30">
        <v>4372</v>
      </c>
      <c r="AC45" s="30">
        <v>34210</v>
      </c>
      <c r="AD45" s="30">
        <v>11604</v>
      </c>
      <c r="AE45" s="30">
        <v>4585</v>
      </c>
      <c r="AF45" s="30">
        <v>3130</v>
      </c>
      <c r="AG45" s="30">
        <v>232</v>
      </c>
      <c r="AH45" s="30">
        <v>16726</v>
      </c>
      <c r="AI45" s="30">
        <v>3742</v>
      </c>
      <c r="AJ45" s="30">
        <f>3742-664</f>
        <v>3078</v>
      </c>
      <c r="AK45" s="30">
        <v>692</v>
      </c>
      <c r="AL45" s="30">
        <v>30</v>
      </c>
      <c r="AM45" s="30">
        <v>37</v>
      </c>
      <c r="AN45" s="30">
        <v>44</v>
      </c>
      <c r="AO45" s="12">
        <v>326249</v>
      </c>
    </row>
    <row r="46" spans="1:41" ht="12" customHeight="1">
      <c r="A46" s="1">
        <v>39</v>
      </c>
      <c r="B46" s="21" t="s">
        <v>35</v>
      </c>
      <c r="C46" s="121">
        <v>700779</v>
      </c>
      <c r="D46" s="10">
        <v>393820</v>
      </c>
      <c r="E46" s="30">
        <v>50512</v>
      </c>
      <c r="F46" s="30">
        <v>87827</v>
      </c>
      <c r="G46" s="30">
        <v>253065</v>
      </c>
      <c r="H46" s="100">
        <v>12.826164237468895</v>
      </c>
      <c r="I46" s="100">
        <v>22.3013051647961</v>
      </c>
      <c r="J46" s="100">
        <v>64.25905235894571</v>
      </c>
      <c r="K46" s="30">
        <v>415896</v>
      </c>
      <c r="L46" s="30">
        <v>228787</v>
      </c>
      <c r="M46" s="30">
        <v>187109</v>
      </c>
      <c r="N46" s="30">
        <v>23176</v>
      </c>
      <c r="O46" s="30">
        <v>15260</v>
      </c>
      <c r="P46" s="30">
        <v>7916</v>
      </c>
      <c r="Q46" s="52">
        <f>78557+177927</f>
        <v>256484</v>
      </c>
      <c r="R46" s="30">
        <v>425</v>
      </c>
      <c r="S46" s="30">
        <v>296047</v>
      </c>
      <c r="T46" s="30">
        <v>405752</v>
      </c>
      <c r="U46" s="30">
        <v>78116</v>
      </c>
      <c r="V46" s="30">
        <v>76122</v>
      </c>
      <c r="W46" s="30">
        <v>198135</v>
      </c>
      <c r="X46" s="30">
        <v>58536</v>
      </c>
      <c r="Y46" s="30">
        <v>7118</v>
      </c>
      <c r="Z46" s="30">
        <v>6829</v>
      </c>
      <c r="AA46" s="30">
        <v>4798</v>
      </c>
      <c r="AB46" s="30">
        <v>1330</v>
      </c>
      <c r="AC46" s="30">
        <v>10690</v>
      </c>
      <c r="AD46" s="30">
        <v>7983</v>
      </c>
      <c r="AE46" s="30">
        <v>1586</v>
      </c>
      <c r="AF46" s="30">
        <v>1206</v>
      </c>
      <c r="AG46" s="30">
        <v>81</v>
      </c>
      <c r="AH46" s="30">
        <v>8602</v>
      </c>
      <c r="AI46" s="30">
        <v>1586</v>
      </c>
      <c r="AJ46" s="30">
        <f>1586-444</f>
        <v>1142</v>
      </c>
      <c r="AK46" s="30">
        <v>387</v>
      </c>
      <c r="AL46" s="30">
        <v>15</v>
      </c>
      <c r="AM46" s="30">
        <v>21</v>
      </c>
      <c r="AN46" s="30">
        <v>24</v>
      </c>
      <c r="AO46" s="12">
        <v>340472</v>
      </c>
    </row>
    <row r="47" spans="1:41" ht="12" customHeight="1">
      <c r="A47" s="1">
        <v>40</v>
      </c>
      <c r="B47" s="21" t="s">
        <v>36</v>
      </c>
      <c r="C47" s="121">
        <v>4263370</v>
      </c>
      <c r="D47" s="10">
        <v>2323182</v>
      </c>
      <c r="E47" s="30">
        <v>86591</v>
      </c>
      <c r="F47" s="30">
        <v>566654</v>
      </c>
      <c r="G47" s="30">
        <v>1640590</v>
      </c>
      <c r="H47" s="100">
        <v>3.7272585617484983</v>
      </c>
      <c r="I47" s="100">
        <v>24.39128746693113</v>
      </c>
      <c r="J47" s="100">
        <v>70.61822965226142</v>
      </c>
      <c r="K47" s="30">
        <v>2467669</v>
      </c>
      <c r="L47" s="30">
        <v>1417988</v>
      </c>
      <c r="M47" s="30">
        <v>1049681</v>
      </c>
      <c r="N47" s="30">
        <v>134611</v>
      </c>
      <c r="O47" s="30">
        <v>86520</v>
      </c>
      <c r="P47" s="30">
        <v>48091</v>
      </c>
      <c r="Q47" s="52">
        <f>473743+1149617</f>
        <v>1623360</v>
      </c>
      <c r="R47" s="30">
        <v>2460</v>
      </c>
      <c r="S47" s="30">
        <v>1944240</v>
      </c>
      <c r="T47" s="30">
        <v>2282430</v>
      </c>
      <c r="U47" s="30">
        <v>1089669</v>
      </c>
      <c r="V47" s="30">
        <v>1099879</v>
      </c>
      <c r="W47" s="30">
        <v>1255582</v>
      </c>
      <c r="X47" s="30">
        <v>389253</v>
      </c>
      <c r="Y47" s="30">
        <v>45944</v>
      </c>
      <c r="Z47" s="30">
        <v>42972</v>
      </c>
      <c r="AA47" s="30">
        <v>61986</v>
      </c>
      <c r="AB47" s="30">
        <v>12971</v>
      </c>
      <c r="AC47" s="30">
        <v>138690</v>
      </c>
      <c r="AD47" s="30">
        <v>46456</v>
      </c>
      <c r="AE47" s="30">
        <v>13472</v>
      </c>
      <c r="AF47" s="30">
        <v>7306</v>
      </c>
      <c r="AG47" s="30">
        <v>863</v>
      </c>
      <c r="AH47" s="30">
        <v>54671</v>
      </c>
      <c r="AI47" s="30">
        <v>10123</v>
      </c>
      <c r="AJ47" s="30">
        <f>10123-1443</f>
        <v>8680</v>
      </c>
      <c r="AK47" s="30">
        <v>2166</v>
      </c>
      <c r="AL47" s="30">
        <v>113</v>
      </c>
      <c r="AM47" s="30">
        <v>152</v>
      </c>
      <c r="AN47" s="30">
        <v>179</v>
      </c>
      <c r="AO47" s="12">
        <v>367313</v>
      </c>
    </row>
    <row r="48" spans="1:41" ht="12" customHeight="1">
      <c r="A48" s="1">
        <v>41</v>
      </c>
      <c r="B48" s="21" t="s">
        <v>37</v>
      </c>
      <c r="C48" s="121">
        <v>732483</v>
      </c>
      <c r="D48" s="10">
        <v>431457</v>
      </c>
      <c r="E48" s="30">
        <v>49601</v>
      </c>
      <c r="F48" s="30">
        <v>118528</v>
      </c>
      <c r="G48" s="30">
        <v>262407</v>
      </c>
      <c r="H48" s="100">
        <v>11.496163001179724</v>
      </c>
      <c r="I48" s="100">
        <v>27.471567270898372</v>
      </c>
      <c r="J48" s="100">
        <v>60.81880697265313</v>
      </c>
      <c r="K48" s="30">
        <v>451432</v>
      </c>
      <c r="L48" s="30">
        <v>252020</v>
      </c>
      <c r="M48" s="30">
        <v>199412</v>
      </c>
      <c r="N48" s="30">
        <v>16172</v>
      </c>
      <c r="O48" s="30">
        <v>10542</v>
      </c>
      <c r="P48" s="30">
        <v>5630</v>
      </c>
      <c r="Q48" s="52">
        <f>77280+187088</f>
        <v>264368</v>
      </c>
      <c r="R48" s="30">
        <v>457</v>
      </c>
      <c r="S48" s="30">
        <v>330016</v>
      </c>
      <c r="T48" s="30">
        <v>413444</v>
      </c>
      <c r="U48" s="30">
        <v>144975</v>
      </c>
      <c r="V48" s="30">
        <v>140136</v>
      </c>
      <c r="W48" s="30">
        <v>210805</v>
      </c>
      <c r="X48" s="30">
        <v>70513</v>
      </c>
      <c r="Y48" s="30">
        <v>9545</v>
      </c>
      <c r="Z48" s="30">
        <v>8521</v>
      </c>
      <c r="AA48" s="30">
        <v>21243</v>
      </c>
      <c r="AB48" s="30">
        <v>3010</v>
      </c>
      <c r="AC48" s="30">
        <v>20590</v>
      </c>
      <c r="AD48" s="30">
        <v>8171</v>
      </c>
      <c r="AE48" s="30">
        <v>2511</v>
      </c>
      <c r="AF48" s="30">
        <v>1674</v>
      </c>
      <c r="AG48" s="30">
        <v>169</v>
      </c>
      <c r="AH48" s="30">
        <v>11214</v>
      </c>
      <c r="AI48" s="30">
        <v>3711</v>
      </c>
      <c r="AJ48" s="30">
        <f>3711-1262</f>
        <v>2449</v>
      </c>
      <c r="AK48" s="30">
        <v>410</v>
      </c>
      <c r="AL48" s="30">
        <v>19</v>
      </c>
      <c r="AM48" s="30">
        <v>21</v>
      </c>
      <c r="AN48" s="30">
        <v>28</v>
      </c>
      <c r="AO48" s="12">
        <v>328467</v>
      </c>
    </row>
    <row r="49" spans="1:41" ht="12" customHeight="1">
      <c r="A49" s="1">
        <v>42</v>
      </c>
      <c r="B49" s="21" t="s">
        <v>38</v>
      </c>
      <c r="C49" s="121">
        <v>1272563</v>
      </c>
      <c r="D49" s="10">
        <v>702091</v>
      </c>
      <c r="E49" s="30">
        <v>67198</v>
      </c>
      <c r="F49" s="30">
        <v>165956</v>
      </c>
      <c r="G49" s="30">
        <v>466197</v>
      </c>
      <c r="H49" s="100">
        <v>9.571123971109158</v>
      </c>
      <c r="I49" s="100">
        <v>23.637391734119937</v>
      </c>
      <c r="J49" s="100">
        <v>66.40122149407983</v>
      </c>
      <c r="K49" s="30">
        <v>737915</v>
      </c>
      <c r="L49" s="30">
        <v>418945</v>
      </c>
      <c r="M49" s="30">
        <v>318970</v>
      </c>
      <c r="N49" s="30">
        <v>31977</v>
      </c>
      <c r="O49" s="30">
        <v>20675</v>
      </c>
      <c r="P49" s="30">
        <v>11302</v>
      </c>
      <c r="Q49" s="52">
        <f>146474+361228</f>
        <v>507702</v>
      </c>
      <c r="R49" s="30">
        <v>737</v>
      </c>
      <c r="S49" s="30">
        <v>555597</v>
      </c>
      <c r="T49" s="30">
        <v>716887</v>
      </c>
      <c r="U49" s="30">
        <v>133465</v>
      </c>
      <c r="V49" s="30">
        <v>130608</v>
      </c>
      <c r="W49" s="30">
        <v>331960</v>
      </c>
      <c r="X49" s="30">
        <v>102988</v>
      </c>
      <c r="Y49" s="30">
        <v>16998</v>
      </c>
      <c r="Z49" s="30">
        <v>15775</v>
      </c>
      <c r="AA49" s="30">
        <v>36023</v>
      </c>
      <c r="AB49" s="30">
        <v>6861</v>
      </c>
      <c r="AC49" s="30">
        <v>33380</v>
      </c>
      <c r="AD49" s="30">
        <v>12027</v>
      </c>
      <c r="AE49" s="30">
        <v>4130</v>
      </c>
      <c r="AF49" s="30">
        <v>2457</v>
      </c>
      <c r="AG49" s="30">
        <v>231</v>
      </c>
      <c r="AH49" s="30">
        <v>19055</v>
      </c>
      <c r="AI49" s="30">
        <v>5432</v>
      </c>
      <c r="AJ49" s="30">
        <f>5432-2244</f>
        <v>3188</v>
      </c>
      <c r="AK49" s="30">
        <v>662</v>
      </c>
      <c r="AL49" s="30">
        <v>31</v>
      </c>
      <c r="AM49" s="30">
        <v>38</v>
      </c>
      <c r="AN49" s="30">
        <v>45</v>
      </c>
      <c r="AO49" s="12">
        <v>340331</v>
      </c>
    </row>
    <row r="50" spans="1:41" ht="12" customHeight="1">
      <c r="A50" s="1">
        <v>43</v>
      </c>
      <c r="B50" s="21" t="s">
        <v>39</v>
      </c>
      <c r="C50" s="121">
        <v>1569810</v>
      </c>
      <c r="D50" s="10">
        <v>886887</v>
      </c>
      <c r="E50" s="30">
        <v>107480</v>
      </c>
      <c r="F50" s="30">
        <v>218013</v>
      </c>
      <c r="G50" s="30">
        <v>554938</v>
      </c>
      <c r="H50" s="100">
        <v>12.118793036767931</v>
      </c>
      <c r="I50" s="100">
        <v>24.581823840015694</v>
      </c>
      <c r="J50" s="100">
        <v>62.5714437126714</v>
      </c>
      <c r="K50" s="30">
        <v>927938</v>
      </c>
      <c r="L50" s="30">
        <v>515965</v>
      </c>
      <c r="M50" s="30">
        <v>411973</v>
      </c>
      <c r="N50" s="30">
        <v>38985</v>
      </c>
      <c r="O50" s="30">
        <v>24741</v>
      </c>
      <c r="P50" s="30">
        <v>14244</v>
      </c>
      <c r="Q50" s="52">
        <f>185373+411776</f>
        <v>597149</v>
      </c>
      <c r="R50" s="30">
        <v>937</v>
      </c>
      <c r="S50" s="30">
        <v>679941</v>
      </c>
      <c r="T50" s="30">
        <v>882193</v>
      </c>
      <c r="U50" s="30">
        <v>208862</v>
      </c>
      <c r="V50" s="30">
        <v>201664</v>
      </c>
      <c r="W50" s="30">
        <v>409597</v>
      </c>
      <c r="X50" s="30">
        <v>122325</v>
      </c>
      <c r="Y50" s="30">
        <v>16914</v>
      </c>
      <c r="Z50" s="30">
        <v>15429</v>
      </c>
      <c r="AA50" s="30">
        <v>26326</v>
      </c>
      <c r="AB50" s="30">
        <v>4778</v>
      </c>
      <c r="AC50" s="30">
        <v>36270</v>
      </c>
      <c r="AD50" s="30">
        <v>16021</v>
      </c>
      <c r="AE50" s="30">
        <v>4902</v>
      </c>
      <c r="AF50" s="30">
        <v>3112</v>
      </c>
      <c r="AG50" s="30">
        <v>268</v>
      </c>
      <c r="AH50" s="30">
        <v>21031</v>
      </c>
      <c r="AI50" s="30">
        <v>6067</v>
      </c>
      <c r="AJ50" s="30">
        <f>6067-1671</f>
        <v>4396</v>
      </c>
      <c r="AK50" s="30">
        <v>839</v>
      </c>
      <c r="AL50" s="30">
        <v>36</v>
      </c>
      <c r="AM50" s="30">
        <v>50</v>
      </c>
      <c r="AN50" s="30">
        <v>61</v>
      </c>
      <c r="AO50" s="12">
        <v>332067</v>
      </c>
    </row>
    <row r="51" spans="1:41" ht="12" customHeight="1">
      <c r="A51" s="1">
        <v>44</v>
      </c>
      <c r="B51" s="21" t="s">
        <v>40</v>
      </c>
      <c r="C51" s="121">
        <v>1040304</v>
      </c>
      <c r="D51" s="10">
        <v>583294</v>
      </c>
      <c r="E51" s="30">
        <v>55917</v>
      </c>
      <c r="F51" s="30">
        <v>156061</v>
      </c>
      <c r="G51" s="30">
        <v>367080</v>
      </c>
      <c r="H51" s="100">
        <v>9.586417827030623</v>
      </c>
      <c r="I51" s="100">
        <v>26.755118345122696</v>
      </c>
      <c r="J51" s="100">
        <v>62.93224343127136</v>
      </c>
      <c r="K51" s="30">
        <v>610515</v>
      </c>
      <c r="L51" s="30">
        <v>347062</v>
      </c>
      <c r="M51" s="30">
        <v>263453</v>
      </c>
      <c r="N51" s="30">
        <v>24209</v>
      </c>
      <c r="O51" s="30">
        <v>15645</v>
      </c>
      <c r="P51" s="30">
        <v>8564</v>
      </c>
      <c r="Q51" s="52">
        <f>115787+286440</f>
        <v>402227</v>
      </c>
      <c r="R51" s="30">
        <v>626</v>
      </c>
      <c r="S51" s="30">
        <v>464676</v>
      </c>
      <c r="T51" s="30">
        <v>592663</v>
      </c>
      <c r="U51" s="30">
        <v>98979</v>
      </c>
      <c r="V51" s="30">
        <v>97846</v>
      </c>
      <c r="W51" s="30">
        <v>291840</v>
      </c>
      <c r="X51" s="30">
        <v>148874</v>
      </c>
      <c r="Y51" s="30">
        <v>16504</v>
      </c>
      <c r="Z51" s="30">
        <v>15632</v>
      </c>
      <c r="AA51" s="30">
        <v>32248</v>
      </c>
      <c r="AB51" s="30">
        <v>5349</v>
      </c>
      <c r="AC51" s="30">
        <v>20680</v>
      </c>
      <c r="AD51" s="30">
        <v>11777</v>
      </c>
      <c r="AE51" s="30">
        <v>5481</v>
      </c>
      <c r="AF51" s="30">
        <v>2810</v>
      </c>
      <c r="AG51" s="30">
        <v>308</v>
      </c>
      <c r="AH51" s="30">
        <v>14643</v>
      </c>
      <c r="AI51" s="30">
        <v>4066</v>
      </c>
      <c r="AJ51" s="30">
        <f>4066-1057</f>
        <v>3009</v>
      </c>
      <c r="AK51" s="30">
        <v>559</v>
      </c>
      <c r="AL51" s="30">
        <v>24</v>
      </c>
      <c r="AM51" s="30">
        <v>31</v>
      </c>
      <c r="AN51" s="30">
        <v>42</v>
      </c>
      <c r="AO51" s="12">
        <v>345099</v>
      </c>
    </row>
    <row r="52" spans="1:41" ht="12" customHeight="1">
      <c r="A52" s="1">
        <v>45</v>
      </c>
      <c r="B52" s="21" t="s">
        <v>41</v>
      </c>
      <c r="C52" s="121">
        <v>982155</v>
      </c>
      <c r="D52" s="10">
        <v>566981</v>
      </c>
      <c r="E52" s="30">
        <v>74013</v>
      </c>
      <c r="F52" s="30">
        <v>143649</v>
      </c>
      <c r="G52" s="30">
        <v>347773</v>
      </c>
      <c r="H52" s="100">
        <v>13.053876584929656</v>
      </c>
      <c r="I52" s="100">
        <v>25.335769628964638</v>
      </c>
      <c r="J52" s="100">
        <v>61.337681509609666</v>
      </c>
      <c r="K52" s="30">
        <v>596774</v>
      </c>
      <c r="L52" s="30">
        <v>329842</v>
      </c>
      <c r="M52" s="30">
        <v>266932</v>
      </c>
      <c r="N52" s="30">
        <v>25816</v>
      </c>
      <c r="O52" s="30">
        <v>16347</v>
      </c>
      <c r="P52" s="30">
        <v>9469</v>
      </c>
      <c r="Q52" s="52">
        <f>107599+247199</f>
        <v>354798</v>
      </c>
      <c r="R52" s="30">
        <v>599</v>
      </c>
      <c r="S52" s="30">
        <v>430812</v>
      </c>
      <c r="T52" s="30">
        <v>576198</v>
      </c>
      <c r="U52" s="30">
        <v>102072</v>
      </c>
      <c r="V52" s="30">
        <v>100974</v>
      </c>
      <c r="W52" s="30">
        <v>269312</v>
      </c>
      <c r="X52" s="30">
        <v>102252</v>
      </c>
      <c r="Y52" s="30">
        <v>14558</v>
      </c>
      <c r="Z52" s="30">
        <v>13805</v>
      </c>
      <c r="AA52" s="30">
        <v>19376</v>
      </c>
      <c r="AB52" s="30">
        <v>3764</v>
      </c>
      <c r="AC52" s="30">
        <v>26180</v>
      </c>
      <c r="AD52" s="30">
        <v>10728</v>
      </c>
      <c r="AE52" s="30">
        <v>3888</v>
      </c>
      <c r="AF52" s="30">
        <v>2326</v>
      </c>
      <c r="AG52" s="30">
        <v>224</v>
      </c>
      <c r="AH52" s="30">
        <v>14712</v>
      </c>
      <c r="AI52" s="30">
        <v>4738</v>
      </c>
      <c r="AJ52" s="30">
        <f>4738-1805</f>
        <v>2933</v>
      </c>
      <c r="AK52" s="30">
        <v>533</v>
      </c>
      <c r="AL52" s="30">
        <v>28</v>
      </c>
      <c r="AM52" s="30">
        <v>32</v>
      </c>
      <c r="AN52" s="30">
        <v>38</v>
      </c>
      <c r="AO52" s="12">
        <v>331294</v>
      </c>
    </row>
    <row r="53" spans="1:41" ht="12" customHeight="1">
      <c r="A53" s="1">
        <v>46</v>
      </c>
      <c r="B53" s="21" t="s">
        <v>42</v>
      </c>
      <c r="C53" s="121">
        <v>1504640</v>
      </c>
      <c r="D53" s="10">
        <v>828957</v>
      </c>
      <c r="E53" s="30">
        <v>99323</v>
      </c>
      <c r="F53" s="30">
        <v>200548</v>
      </c>
      <c r="G53" s="30">
        <v>526217</v>
      </c>
      <c r="H53" s="100">
        <v>11.981683006476814</v>
      </c>
      <c r="I53" s="100">
        <v>24.192810966069413</v>
      </c>
      <c r="J53" s="100">
        <v>63.4794084614763</v>
      </c>
      <c r="K53" s="30">
        <v>871711</v>
      </c>
      <c r="L53" s="30">
        <v>494307</v>
      </c>
      <c r="M53" s="30">
        <v>377404</v>
      </c>
      <c r="N53" s="30">
        <v>36321</v>
      </c>
      <c r="O53" s="30">
        <v>23776</v>
      </c>
      <c r="P53" s="30">
        <v>12545</v>
      </c>
      <c r="Q53" s="52">
        <f>170108+423127</f>
        <v>593235</v>
      </c>
      <c r="R53" s="30">
        <v>873</v>
      </c>
      <c r="S53" s="30">
        <v>644919</v>
      </c>
      <c r="T53" s="30">
        <v>834765</v>
      </c>
      <c r="U53" s="30">
        <v>141085</v>
      </c>
      <c r="V53" s="30">
        <v>138069</v>
      </c>
      <c r="W53" s="30">
        <v>401117</v>
      </c>
      <c r="X53" s="30">
        <v>144606</v>
      </c>
      <c r="Y53" s="30">
        <v>21232</v>
      </c>
      <c r="Z53" s="30">
        <v>19733</v>
      </c>
      <c r="AA53" s="30">
        <v>27636</v>
      </c>
      <c r="AB53" s="30">
        <v>6596</v>
      </c>
      <c r="AC53" s="30">
        <v>42880</v>
      </c>
      <c r="AD53" s="30">
        <v>15493</v>
      </c>
      <c r="AE53" s="30">
        <v>5608</v>
      </c>
      <c r="AF53" s="30">
        <v>4033</v>
      </c>
      <c r="AG53" s="30">
        <v>374</v>
      </c>
      <c r="AH53" s="30">
        <v>22565</v>
      </c>
      <c r="AI53" s="30">
        <v>6348</v>
      </c>
      <c r="AJ53" s="30">
        <f>6348-2362</f>
        <v>3986</v>
      </c>
      <c r="AK53" s="30">
        <v>781</v>
      </c>
      <c r="AL53" s="30">
        <v>36</v>
      </c>
      <c r="AM53" s="30">
        <v>46</v>
      </c>
      <c r="AN53" s="30">
        <v>55</v>
      </c>
      <c r="AO53" s="12">
        <v>314298</v>
      </c>
    </row>
    <row r="54" spans="1:41" ht="12" customHeight="1">
      <c r="A54" s="1">
        <v>47</v>
      </c>
      <c r="B54" s="21" t="s">
        <v>43</v>
      </c>
      <c r="C54" s="121">
        <v>1044383</v>
      </c>
      <c r="D54" s="10">
        <v>555562</v>
      </c>
      <c r="E54" s="30">
        <v>34156</v>
      </c>
      <c r="F54" s="30">
        <v>104221</v>
      </c>
      <c r="G54" s="30">
        <v>412355</v>
      </c>
      <c r="H54" s="100">
        <v>6.148008683099277</v>
      </c>
      <c r="I54" s="100">
        <v>18.759562389076287</v>
      </c>
      <c r="J54" s="100">
        <v>74.22303901274745</v>
      </c>
      <c r="K54" s="30">
        <v>613002</v>
      </c>
      <c r="L54" s="30">
        <v>363443</v>
      </c>
      <c r="M54" s="30">
        <v>249559</v>
      </c>
      <c r="N54" s="30">
        <v>61946</v>
      </c>
      <c r="O54" s="30">
        <v>41729</v>
      </c>
      <c r="P54" s="30">
        <v>20217</v>
      </c>
      <c r="Q54" s="52">
        <f>109201+273573</f>
        <v>382774</v>
      </c>
      <c r="R54" s="30">
        <v>579</v>
      </c>
      <c r="S54" s="30">
        <v>448787</v>
      </c>
      <c r="T54" s="30">
        <v>541244</v>
      </c>
      <c r="U54" s="30">
        <v>196780</v>
      </c>
      <c r="V54" s="30">
        <v>196797</v>
      </c>
      <c r="W54" s="30">
        <v>281893</v>
      </c>
      <c r="X54" s="30">
        <v>43950</v>
      </c>
      <c r="Y54" s="30">
        <v>13697</v>
      </c>
      <c r="Z54" s="30">
        <v>7576</v>
      </c>
      <c r="AA54" s="30">
        <v>16397</v>
      </c>
      <c r="AB54" s="30">
        <v>1995</v>
      </c>
      <c r="AC54" s="30">
        <v>33180</v>
      </c>
      <c r="AD54" s="30">
        <v>7036</v>
      </c>
      <c r="AE54" s="30">
        <v>1890</v>
      </c>
      <c r="AF54" s="30">
        <v>1446</v>
      </c>
      <c r="AG54" s="30">
        <v>164</v>
      </c>
      <c r="AH54" s="30">
        <v>17134</v>
      </c>
      <c r="AI54" s="30">
        <v>2409</v>
      </c>
      <c r="AJ54" s="30">
        <f>2409-864</f>
        <v>1545</v>
      </c>
      <c r="AK54" s="30">
        <v>501</v>
      </c>
      <c r="AL54" s="30">
        <v>29</v>
      </c>
      <c r="AM54" s="30">
        <v>42</v>
      </c>
      <c r="AN54" s="30">
        <v>48</v>
      </c>
      <c r="AO54" s="12">
        <v>336248</v>
      </c>
    </row>
    <row r="55" spans="1:41" ht="12" customHeight="1">
      <c r="A55" s="1"/>
      <c r="B55" s="21"/>
      <c r="C55" s="10"/>
      <c r="D55" s="10"/>
      <c r="E55" s="30"/>
      <c r="F55" s="30"/>
      <c r="G55" s="30"/>
      <c r="H55" s="100"/>
      <c r="I55" s="100"/>
      <c r="J55" s="100"/>
      <c r="K55" s="30"/>
      <c r="L55" s="30"/>
      <c r="M55" s="30"/>
      <c r="N55" s="30"/>
      <c r="O55" s="30"/>
      <c r="P55" s="30"/>
      <c r="Q55" s="52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12"/>
    </row>
    <row r="56" spans="1:41" s="75" customFormat="1" ht="42" customHeight="1">
      <c r="A56" s="22"/>
      <c r="B56" s="23" t="s">
        <v>57</v>
      </c>
      <c r="C56" s="24" t="s">
        <v>171</v>
      </c>
      <c r="D56" s="24" t="s">
        <v>171</v>
      </c>
      <c r="E56" s="24" t="s">
        <v>171</v>
      </c>
      <c r="F56" s="24" t="s">
        <v>171</v>
      </c>
      <c r="G56" s="24" t="s">
        <v>171</v>
      </c>
      <c r="H56" s="24" t="s">
        <v>171</v>
      </c>
      <c r="I56" s="24" t="s">
        <v>171</v>
      </c>
      <c r="J56" s="24" t="s">
        <v>171</v>
      </c>
      <c r="K56" s="24" t="s">
        <v>171</v>
      </c>
      <c r="L56" s="24" t="s">
        <v>171</v>
      </c>
      <c r="M56" s="24" t="s">
        <v>171</v>
      </c>
      <c r="N56" s="24" t="s">
        <v>156</v>
      </c>
      <c r="O56" s="24" t="s">
        <v>156</v>
      </c>
      <c r="P56" s="24" t="s">
        <v>156</v>
      </c>
      <c r="Q56" s="24" t="s">
        <v>156</v>
      </c>
      <c r="R56" s="32" t="s">
        <v>157</v>
      </c>
      <c r="S56" s="24" t="s">
        <v>171</v>
      </c>
      <c r="T56" s="24" t="s">
        <v>156</v>
      </c>
      <c r="U56" s="24" t="s">
        <v>156</v>
      </c>
      <c r="V56" s="24" t="s">
        <v>156</v>
      </c>
      <c r="W56" s="32" t="s">
        <v>158</v>
      </c>
      <c r="X56" s="32" t="s">
        <v>158</v>
      </c>
      <c r="Y56" s="32" t="s">
        <v>158</v>
      </c>
      <c r="Z56" s="32" t="s">
        <v>158</v>
      </c>
      <c r="AA56" s="32" t="s">
        <v>158</v>
      </c>
      <c r="AB56" s="32" t="s">
        <v>158</v>
      </c>
      <c r="AC56" s="32" t="s">
        <v>159</v>
      </c>
      <c r="AD56" s="32" t="s">
        <v>158</v>
      </c>
      <c r="AE56" s="32" t="s">
        <v>158</v>
      </c>
      <c r="AF56" s="32" t="s">
        <v>46</v>
      </c>
      <c r="AG56" s="32" t="s">
        <v>46</v>
      </c>
      <c r="AH56" s="24" t="s">
        <v>106</v>
      </c>
      <c r="AI56" s="24" t="s">
        <v>106</v>
      </c>
      <c r="AJ56" s="24" t="s">
        <v>106</v>
      </c>
      <c r="AK56" s="32" t="s">
        <v>157</v>
      </c>
      <c r="AL56" s="32" t="s">
        <v>157</v>
      </c>
      <c r="AM56" s="32" t="s">
        <v>157</v>
      </c>
      <c r="AN56" s="32" t="s">
        <v>157</v>
      </c>
      <c r="AO56" s="24" t="s">
        <v>160</v>
      </c>
    </row>
    <row r="57" spans="1:41" s="75" customFormat="1" ht="33" customHeight="1">
      <c r="A57" s="22"/>
      <c r="B57" s="41" t="s">
        <v>58</v>
      </c>
      <c r="C57" s="24" t="s">
        <v>164</v>
      </c>
      <c r="D57" s="24" t="s">
        <v>164</v>
      </c>
      <c r="E57" s="24" t="s">
        <v>164</v>
      </c>
      <c r="F57" s="24" t="s">
        <v>164</v>
      </c>
      <c r="G57" s="24" t="s">
        <v>164</v>
      </c>
      <c r="H57" s="24" t="s">
        <v>164</v>
      </c>
      <c r="I57" s="24" t="s">
        <v>164</v>
      </c>
      <c r="J57" s="24" t="s">
        <v>164</v>
      </c>
      <c r="K57" s="24" t="s">
        <v>164</v>
      </c>
      <c r="L57" s="24" t="s">
        <v>164</v>
      </c>
      <c r="M57" s="24" t="s">
        <v>164</v>
      </c>
      <c r="N57" s="24" t="s">
        <v>164</v>
      </c>
      <c r="O57" s="24" t="s">
        <v>164</v>
      </c>
      <c r="P57" s="24" t="s">
        <v>164</v>
      </c>
      <c r="Q57" s="24" t="s">
        <v>164</v>
      </c>
      <c r="R57" s="24" t="s">
        <v>164</v>
      </c>
      <c r="S57" s="24" t="s">
        <v>164</v>
      </c>
      <c r="T57" s="24" t="s">
        <v>164</v>
      </c>
      <c r="U57" s="24" t="s">
        <v>164</v>
      </c>
      <c r="V57" s="24" t="s">
        <v>164</v>
      </c>
      <c r="W57" s="111" t="s">
        <v>53</v>
      </c>
      <c r="X57" s="111" t="s">
        <v>53</v>
      </c>
      <c r="Y57" s="111" t="s">
        <v>53</v>
      </c>
      <c r="Z57" s="111" t="s">
        <v>53</v>
      </c>
      <c r="AA57" s="111" t="s">
        <v>53</v>
      </c>
      <c r="AB57" s="111" t="s">
        <v>53</v>
      </c>
      <c r="AC57" s="111" t="s">
        <v>53</v>
      </c>
      <c r="AD57" s="111" t="s">
        <v>53</v>
      </c>
      <c r="AE57" s="111" t="s">
        <v>53</v>
      </c>
      <c r="AF57" s="111" t="s">
        <v>61</v>
      </c>
      <c r="AG57" s="111" t="s">
        <v>61</v>
      </c>
      <c r="AH57" s="24" t="s">
        <v>105</v>
      </c>
      <c r="AI57" s="24" t="s">
        <v>105</v>
      </c>
      <c r="AJ57" s="24" t="s">
        <v>105</v>
      </c>
      <c r="AK57" s="24" t="s">
        <v>165</v>
      </c>
      <c r="AL57" s="24" t="s">
        <v>165</v>
      </c>
      <c r="AM57" s="24" t="s">
        <v>166</v>
      </c>
      <c r="AN57" s="24" t="s">
        <v>166</v>
      </c>
      <c r="AO57" s="24" t="s">
        <v>53</v>
      </c>
    </row>
    <row r="58" spans="1:41" s="79" customFormat="1" ht="12" customHeight="1">
      <c r="A58" s="119"/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20"/>
      <c r="AI58" s="120"/>
      <c r="AJ58" s="120"/>
      <c r="AK58" s="120"/>
      <c r="AL58" s="120"/>
      <c r="AM58" s="53" t="s">
        <v>299</v>
      </c>
      <c r="AN58" s="120"/>
      <c r="AO58" s="120"/>
    </row>
    <row r="59" spans="1:41" s="9" customFormat="1" ht="12" customHeight="1">
      <c r="A59" s="113"/>
      <c r="B59" s="4"/>
      <c r="C59" s="115"/>
      <c r="D59" s="115"/>
      <c r="E59" s="54"/>
      <c r="F59" s="54"/>
      <c r="G59" s="54"/>
      <c r="H59" s="114"/>
      <c r="I59" s="114"/>
      <c r="J59" s="114"/>
      <c r="K59" s="54"/>
      <c r="L59" s="54"/>
      <c r="M59" s="54"/>
      <c r="N59" s="54"/>
      <c r="O59" s="54"/>
      <c r="P59" s="54"/>
      <c r="Q59" s="52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115"/>
    </row>
    <row r="60" spans="1:41" s="9" customFormat="1" ht="10.5">
      <c r="A60" s="6"/>
      <c r="B60" s="4"/>
      <c r="C60" s="8"/>
      <c r="D60" s="8"/>
      <c r="E60" s="33"/>
      <c r="F60" s="33"/>
      <c r="G60" s="33"/>
      <c r="H60" s="8"/>
      <c r="I60" s="8"/>
      <c r="J60" s="8"/>
      <c r="K60" s="33"/>
      <c r="L60" s="33"/>
      <c r="M60" s="33"/>
      <c r="N60" s="33"/>
      <c r="O60" s="33"/>
      <c r="P60" s="33"/>
      <c r="Q60" s="6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8"/>
    </row>
    <row r="61" spans="1:41" s="9" customFormat="1" ht="10.5">
      <c r="A61" s="6"/>
      <c r="B61" s="4"/>
      <c r="C61" s="8"/>
      <c r="D61" s="8"/>
      <c r="E61" s="33"/>
      <c r="F61" s="33"/>
      <c r="G61" s="33"/>
      <c r="H61" s="8"/>
      <c r="I61" s="8"/>
      <c r="J61" s="8"/>
      <c r="K61" s="33"/>
      <c r="L61" s="33"/>
      <c r="M61" s="33"/>
      <c r="N61" s="33"/>
      <c r="O61" s="33"/>
      <c r="P61" s="33"/>
      <c r="Q61" s="6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8"/>
    </row>
    <row r="62" ht="10.5">
      <c r="Q62" s="6"/>
    </row>
    <row r="63" ht="10.5">
      <c r="Q63" s="6"/>
    </row>
    <row r="64" ht="10.5">
      <c r="Q64" s="6"/>
    </row>
    <row r="65" ht="10.5">
      <c r="Q65" s="6"/>
    </row>
  </sheetData>
  <mergeCells count="4">
    <mergeCell ref="A5:B5"/>
    <mergeCell ref="A3:B3"/>
    <mergeCell ref="A4:B4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Normal="120" zoomScaleSheetLayoutView="100" workbookViewId="0" topLeftCell="A1">
      <pane xSplit="2" topLeftCell="C1" activePane="topRight" state="frozen"/>
      <selection pane="topLeft" activeCell="A1" sqref="A1"/>
      <selection pane="topRight" activeCell="H8" sqref="H8"/>
    </sheetView>
  </sheetViews>
  <sheetFormatPr defaultColWidth="8.66015625" defaultRowHeight="18"/>
  <cols>
    <col min="1" max="1" width="2.58203125" style="6" customWidth="1"/>
    <col min="2" max="2" width="5.58203125" style="4" customWidth="1"/>
    <col min="3" max="4" width="7.58203125" style="8" customWidth="1"/>
    <col min="5" max="5" width="6.58203125" style="33" customWidth="1"/>
    <col min="6" max="7" width="6.58203125" style="8" customWidth="1"/>
    <col min="8" max="9" width="6.58203125" style="33" customWidth="1"/>
    <col min="10" max="10" width="7.91015625" style="33" customWidth="1"/>
    <col min="11" max="11" width="6.58203125" style="5" customWidth="1"/>
    <col min="12" max="16384" width="5.58203125" style="7" customWidth="1"/>
  </cols>
  <sheetData>
    <row r="1" spans="1:11" s="81" customFormat="1" ht="12" customHeight="1">
      <c r="A1" s="3"/>
      <c r="B1" s="13"/>
      <c r="C1" s="27"/>
      <c r="D1" s="27"/>
      <c r="E1" s="27"/>
      <c r="F1" s="86"/>
      <c r="G1" s="27"/>
      <c r="H1" s="27"/>
      <c r="I1" s="27"/>
      <c r="J1" s="11"/>
      <c r="K1" s="27"/>
    </row>
    <row r="2" spans="1:11" s="56" customFormat="1" ht="12" customHeight="1">
      <c r="A2" s="2"/>
      <c r="B2" s="2"/>
      <c r="C2" s="124">
        <v>185</v>
      </c>
      <c r="D2" s="124">
        <f>C2+1</f>
        <v>186</v>
      </c>
      <c r="E2" s="124">
        <f aca="true" t="shared" si="0" ref="E2:K2">D2+1</f>
        <v>187</v>
      </c>
      <c r="F2" s="124">
        <f t="shared" si="0"/>
        <v>188</v>
      </c>
      <c r="G2" s="124">
        <f t="shared" si="0"/>
        <v>189</v>
      </c>
      <c r="H2" s="124">
        <f t="shared" si="0"/>
        <v>190</v>
      </c>
      <c r="I2" s="124">
        <f t="shared" si="0"/>
        <v>191</v>
      </c>
      <c r="J2" s="124">
        <f t="shared" si="0"/>
        <v>192</v>
      </c>
      <c r="K2" s="124">
        <f t="shared" si="0"/>
        <v>193</v>
      </c>
    </row>
    <row r="3" spans="1:14" s="40" customFormat="1" ht="42" customHeight="1">
      <c r="A3" s="162" t="s">
        <v>54</v>
      </c>
      <c r="B3" s="163"/>
      <c r="C3" s="28" t="s">
        <v>177</v>
      </c>
      <c r="D3" s="28" t="s">
        <v>178</v>
      </c>
      <c r="E3" s="28" t="s">
        <v>179</v>
      </c>
      <c r="F3" s="28" t="s">
        <v>180</v>
      </c>
      <c r="G3" s="28" t="s">
        <v>181</v>
      </c>
      <c r="H3" s="28" t="s">
        <v>182</v>
      </c>
      <c r="I3" s="84" t="s">
        <v>301</v>
      </c>
      <c r="J3" s="125" t="s">
        <v>183</v>
      </c>
      <c r="K3" s="29" t="s">
        <v>184</v>
      </c>
      <c r="L3" s="75"/>
      <c r="M3" s="75"/>
      <c r="N3" s="75"/>
    </row>
    <row r="4" spans="1:14" s="26" customFormat="1" ht="21" customHeight="1">
      <c r="A4" s="164" t="s">
        <v>59</v>
      </c>
      <c r="B4" s="165"/>
      <c r="C4" s="126">
        <v>36434</v>
      </c>
      <c r="D4" s="126">
        <v>36434</v>
      </c>
      <c r="E4" s="126">
        <v>36434</v>
      </c>
      <c r="F4" s="126">
        <v>36616</v>
      </c>
      <c r="G4" s="126">
        <v>35339</v>
      </c>
      <c r="H4" s="126">
        <v>35339</v>
      </c>
      <c r="I4" s="126">
        <v>35339</v>
      </c>
      <c r="J4" s="17">
        <v>36616</v>
      </c>
      <c r="K4" s="128" t="s">
        <v>185</v>
      </c>
      <c r="L4" s="55"/>
      <c r="M4" s="55"/>
      <c r="N4" s="55"/>
    </row>
    <row r="5" spans="1:14" s="14" customFormat="1" ht="12" customHeight="1">
      <c r="A5" s="168" t="s">
        <v>55</v>
      </c>
      <c r="B5" s="169"/>
      <c r="C5" s="34" t="s">
        <v>186</v>
      </c>
      <c r="D5" s="34" t="s">
        <v>186</v>
      </c>
      <c r="E5" s="34" t="s">
        <v>186</v>
      </c>
      <c r="F5" s="34" t="s">
        <v>186</v>
      </c>
      <c r="G5" s="34" t="s">
        <v>47</v>
      </c>
      <c r="H5" s="34" t="s">
        <v>47</v>
      </c>
      <c r="I5" s="34" t="s">
        <v>47</v>
      </c>
      <c r="J5" s="129" t="s">
        <v>45</v>
      </c>
      <c r="K5" s="35" t="s">
        <v>45</v>
      </c>
      <c r="L5" s="56"/>
      <c r="M5" s="56"/>
      <c r="N5" s="56"/>
    </row>
    <row r="6" spans="1:14" s="14" customFormat="1" ht="12" customHeight="1">
      <c r="A6" s="170" t="s">
        <v>56</v>
      </c>
      <c r="B6" s="171"/>
      <c r="C6" s="36" t="s">
        <v>187</v>
      </c>
      <c r="D6" s="36" t="s">
        <v>188</v>
      </c>
      <c r="E6" s="36" t="s">
        <v>189</v>
      </c>
      <c r="F6" s="36" t="s">
        <v>190</v>
      </c>
      <c r="G6" s="36" t="s">
        <v>191</v>
      </c>
      <c r="H6" s="36" t="s">
        <v>192</v>
      </c>
      <c r="I6" s="36" t="s">
        <v>193</v>
      </c>
      <c r="J6" s="19">
        <v>8</v>
      </c>
      <c r="K6" s="37" t="s">
        <v>192</v>
      </c>
      <c r="L6" s="56"/>
      <c r="M6" s="56"/>
      <c r="N6" s="56"/>
    </row>
    <row r="7" spans="1:11" ht="18" customHeight="1">
      <c r="A7" s="9"/>
      <c r="B7" s="20" t="s">
        <v>49</v>
      </c>
      <c r="C7" s="30">
        <f>SUM(C8:C54)</f>
        <v>18257</v>
      </c>
      <c r="D7" s="30">
        <f>SUM(D8:D54)</f>
        <v>2593</v>
      </c>
      <c r="E7" s="30">
        <f>SUM(E8:E54)</f>
        <v>1045</v>
      </c>
      <c r="F7" s="30">
        <v>1984</v>
      </c>
      <c r="G7" s="30">
        <v>65528</v>
      </c>
      <c r="H7" s="30">
        <v>9206</v>
      </c>
      <c r="I7" s="30">
        <v>5460</v>
      </c>
      <c r="J7" s="10">
        <v>36878354</v>
      </c>
      <c r="K7" s="30">
        <v>5857835</v>
      </c>
    </row>
    <row r="8" spans="1:11" ht="18" customHeight="1">
      <c r="A8" s="1">
        <v>1</v>
      </c>
      <c r="B8" s="21" t="s">
        <v>50</v>
      </c>
      <c r="C8" s="30">
        <v>569</v>
      </c>
      <c r="D8" s="30">
        <v>128</v>
      </c>
      <c r="E8" s="30">
        <v>58</v>
      </c>
      <c r="F8" s="30">
        <v>118</v>
      </c>
      <c r="G8" s="30">
        <v>5166</v>
      </c>
      <c r="H8" s="30">
        <v>606</v>
      </c>
      <c r="I8" s="30">
        <v>496</v>
      </c>
      <c r="J8" s="12">
        <v>1628222</v>
      </c>
      <c r="K8" s="30">
        <v>181244</v>
      </c>
    </row>
    <row r="9" spans="1:11" ht="12" customHeight="1">
      <c r="A9" s="1">
        <v>2</v>
      </c>
      <c r="B9" s="21" t="s">
        <v>51</v>
      </c>
      <c r="C9" s="30">
        <v>331</v>
      </c>
      <c r="D9" s="30">
        <v>25</v>
      </c>
      <c r="E9" s="30">
        <v>7</v>
      </c>
      <c r="F9" s="30">
        <v>31</v>
      </c>
      <c r="G9" s="30">
        <v>1237</v>
      </c>
      <c r="H9" s="30">
        <v>184</v>
      </c>
      <c r="I9" s="30">
        <v>116</v>
      </c>
      <c r="J9" s="12">
        <v>455777</v>
      </c>
      <c r="K9" s="30">
        <v>34601</v>
      </c>
    </row>
    <row r="10" spans="1:11" ht="12" customHeight="1">
      <c r="A10" s="1">
        <v>3</v>
      </c>
      <c r="B10" s="21" t="s">
        <v>52</v>
      </c>
      <c r="C10" s="30">
        <v>394</v>
      </c>
      <c r="D10" s="30">
        <v>40</v>
      </c>
      <c r="E10" s="30">
        <v>18</v>
      </c>
      <c r="F10" s="30">
        <v>29</v>
      </c>
      <c r="G10" s="30">
        <v>1276</v>
      </c>
      <c r="H10" s="30">
        <v>263</v>
      </c>
      <c r="I10" s="30">
        <v>99</v>
      </c>
      <c r="J10" s="12">
        <v>427766</v>
      </c>
      <c r="K10" s="30">
        <v>36687</v>
      </c>
    </row>
    <row r="11" spans="1:11" ht="12" customHeight="1">
      <c r="A11" s="1">
        <v>4</v>
      </c>
      <c r="B11" s="21" t="s">
        <v>0</v>
      </c>
      <c r="C11" s="30">
        <v>609</v>
      </c>
      <c r="D11" s="30">
        <v>29</v>
      </c>
      <c r="E11" s="30">
        <v>16</v>
      </c>
      <c r="F11" s="30">
        <v>21</v>
      </c>
      <c r="G11" s="30">
        <v>1481</v>
      </c>
      <c r="H11" s="30">
        <v>260</v>
      </c>
      <c r="I11" s="30">
        <v>84</v>
      </c>
      <c r="J11" s="12">
        <v>681001</v>
      </c>
      <c r="K11" s="30">
        <v>79952</v>
      </c>
    </row>
    <row r="12" spans="1:11" ht="12" customHeight="1">
      <c r="A12" s="1">
        <v>5</v>
      </c>
      <c r="B12" s="21" t="s">
        <v>1</v>
      </c>
      <c r="C12" s="30">
        <v>519</v>
      </c>
      <c r="D12" s="30">
        <v>35</v>
      </c>
      <c r="E12" s="30">
        <v>9</v>
      </c>
      <c r="F12" s="30">
        <v>20</v>
      </c>
      <c r="G12" s="30">
        <v>1171</v>
      </c>
      <c r="H12" s="30">
        <v>197</v>
      </c>
      <c r="I12" s="30">
        <v>73</v>
      </c>
      <c r="J12" s="12">
        <v>375382</v>
      </c>
      <c r="K12" s="30">
        <v>26079</v>
      </c>
    </row>
    <row r="13" spans="1:11" ht="12" customHeight="1">
      <c r="A13" s="1">
        <v>6</v>
      </c>
      <c r="B13" s="21" t="s">
        <v>2</v>
      </c>
      <c r="C13" s="30">
        <v>602</v>
      </c>
      <c r="D13" s="30">
        <v>31</v>
      </c>
      <c r="E13" s="30">
        <v>14</v>
      </c>
      <c r="F13" s="30">
        <v>26</v>
      </c>
      <c r="G13" s="30">
        <v>938</v>
      </c>
      <c r="H13" s="30">
        <v>147</v>
      </c>
      <c r="I13" s="30">
        <v>96</v>
      </c>
      <c r="J13" s="12">
        <v>361549</v>
      </c>
      <c r="K13" s="30">
        <v>37798</v>
      </c>
    </row>
    <row r="14" spans="1:11" ht="12" customHeight="1">
      <c r="A14" s="1">
        <v>7</v>
      </c>
      <c r="B14" s="21" t="s">
        <v>3</v>
      </c>
      <c r="C14" s="30">
        <v>434</v>
      </c>
      <c r="D14" s="30">
        <v>51</v>
      </c>
      <c r="E14" s="30">
        <v>18</v>
      </c>
      <c r="F14" s="30">
        <v>30</v>
      </c>
      <c r="G14" s="30">
        <v>2116</v>
      </c>
      <c r="H14" s="30">
        <v>397</v>
      </c>
      <c r="I14" s="30">
        <v>169</v>
      </c>
      <c r="J14" s="12">
        <v>601477</v>
      </c>
      <c r="K14" s="30">
        <v>67595</v>
      </c>
    </row>
    <row r="15" spans="1:11" ht="12" customHeight="1">
      <c r="A15" s="1">
        <v>8</v>
      </c>
      <c r="B15" s="21" t="s">
        <v>4</v>
      </c>
      <c r="C15" s="30">
        <v>497</v>
      </c>
      <c r="D15" s="30">
        <v>43</v>
      </c>
      <c r="E15" s="30">
        <v>19</v>
      </c>
      <c r="F15" s="30">
        <v>45</v>
      </c>
      <c r="G15" s="30">
        <v>2425</v>
      </c>
      <c r="H15" s="30">
        <v>253</v>
      </c>
      <c r="I15" s="30">
        <v>169</v>
      </c>
      <c r="J15" s="12">
        <v>817082</v>
      </c>
      <c r="K15" s="30">
        <v>124452</v>
      </c>
    </row>
    <row r="16" spans="1:11" ht="12" customHeight="1">
      <c r="A16" s="1">
        <v>9</v>
      </c>
      <c r="B16" s="21" t="s">
        <v>5</v>
      </c>
      <c r="C16" s="30">
        <v>224</v>
      </c>
      <c r="D16" s="30">
        <v>42</v>
      </c>
      <c r="E16" s="30">
        <v>20</v>
      </c>
      <c r="F16" s="30">
        <v>25</v>
      </c>
      <c r="G16" s="30">
        <v>1188</v>
      </c>
      <c r="H16" s="30">
        <v>114</v>
      </c>
      <c r="I16" s="30">
        <v>87</v>
      </c>
      <c r="J16" s="12">
        <v>577510</v>
      </c>
      <c r="K16" s="30">
        <v>79338</v>
      </c>
    </row>
    <row r="17" spans="1:11" ht="12" customHeight="1">
      <c r="A17" s="1">
        <v>10</v>
      </c>
      <c r="B17" s="21" t="s">
        <v>6</v>
      </c>
      <c r="C17" s="30">
        <v>227</v>
      </c>
      <c r="D17" s="30">
        <v>36</v>
      </c>
      <c r="E17" s="30">
        <v>16</v>
      </c>
      <c r="F17" s="30">
        <v>35</v>
      </c>
      <c r="G17" s="30">
        <v>1757</v>
      </c>
      <c r="H17" s="30">
        <v>198</v>
      </c>
      <c r="I17" s="30">
        <v>104</v>
      </c>
      <c r="J17" s="12">
        <v>601550</v>
      </c>
      <c r="K17" s="30">
        <v>78876</v>
      </c>
    </row>
    <row r="18" spans="1:11" ht="12" customHeight="1">
      <c r="A18" s="1">
        <v>11</v>
      </c>
      <c r="B18" s="21" t="s">
        <v>7</v>
      </c>
      <c r="C18" s="30">
        <v>545</v>
      </c>
      <c r="D18" s="30">
        <v>129</v>
      </c>
      <c r="E18" s="30">
        <v>20</v>
      </c>
      <c r="F18" s="30">
        <v>46</v>
      </c>
      <c r="G18" s="30">
        <v>2543</v>
      </c>
      <c r="H18" s="30">
        <v>275</v>
      </c>
      <c r="I18" s="30">
        <v>110</v>
      </c>
      <c r="J18" s="12">
        <v>1885666</v>
      </c>
      <c r="K18" s="30">
        <v>347739</v>
      </c>
    </row>
    <row r="19" spans="1:11" ht="12" customHeight="1">
      <c r="A19" s="1">
        <v>12</v>
      </c>
      <c r="B19" s="21" t="s">
        <v>8</v>
      </c>
      <c r="C19" s="30">
        <v>319</v>
      </c>
      <c r="D19" s="30">
        <v>121</v>
      </c>
      <c r="E19" s="30">
        <v>41</v>
      </c>
      <c r="F19" s="30">
        <v>91</v>
      </c>
      <c r="G19" s="30">
        <v>2221</v>
      </c>
      <c r="H19" s="30">
        <v>213</v>
      </c>
      <c r="I19" s="30">
        <v>156</v>
      </c>
      <c r="J19" s="12">
        <v>1637959</v>
      </c>
      <c r="K19" s="30">
        <v>327608</v>
      </c>
    </row>
    <row r="20" spans="1:11" ht="12" customHeight="1">
      <c r="A20" s="1">
        <v>13</v>
      </c>
      <c r="B20" s="21" t="s">
        <v>9</v>
      </c>
      <c r="C20" s="30">
        <v>92</v>
      </c>
      <c r="D20" s="30">
        <v>352</v>
      </c>
      <c r="E20" s="30">
        <v>94</v>
      </c>
      <c r="F20" s="30">
        <v>204</v>
      </c>
      <c r="G20" s="30">
        <v>2351</v>
      </c>
      <c r="H20" s="30">
        <v>230</v>
      </c>
      <c r="I20" s="30">
        <v>206</v>
      </c>
      <c r="J20" s="12">
        <v>3615724</v>
      </c>
      <c r="K20" s="30">
        <v>794326</v>
      </c>
    </row>
    <row r="21" spans="1:11" ht="12" customHeight="1">
      <c r="A21" s="1">
        <v>14</v>
      </c>
      <c r="B21" s="21" t="s">
        <v>10</v>
      </c>
      <c r="C21" s="30">
        <v>196</v>
      </c>
      <c r="D21" s="30">
        <v>78</v>
      </c>
      <c r="E21" s="30">
        <v>41</v>
      </c>
      <c r="F21" s="30">
        <v>88</v>
      </c>
      <c r="G21" s="30">
        <v>1357</v>
      </c>
      <c r="H21" s="30">
        <v>214</v>
      </c>
      <c r="I21" s="30">
        <v>213</v>
      </c>
      <c r="J21" s="12">
        <v>2480510</v>
      </c>
      <c r="K21" s="30">
        <v>516999</v>
      </c>
    </row>
    <row r="22" spans="1:11" ht="12" customHeight="1">
      <c r="A22" s="1">
        <v>15</v>
      </c>
      <c r="B22" s="21" t="s">
        <v>11</v>
      </c>
      <c r="C22" s="30">
        <v>673</v>
      </c>
      <c r="D22" s="30">
        <v>52</v>
      </c>
      <c r="E22" s="30">
        <v>30</v>
      </c>
      <c r="F22" s="30">
        <v>29</v>
      </c>
      <c r="G22" s="30">
        <v>2566</v>
      </c>
      <c r="H22" s="30">
        <v>365</v>
      </c>
      <c r="I22" s="30">
        <v>227</v>
      </c>
      <c r="J22" s="12">
        <v>753201</v>
      </c>
      <c r="K22" s="30">
        <v>76687</v>
      </c>
    </row>
    <row r="23" spans="1:11" ht="12" customHeight="1">
      <c r="A23" s="1">
        <v>16</v>
      </c>
      <c r="B23" s="21" t="s">
        <v>12</v>
      </c>
      <c r="C23" s="30">
        <v>345</v>
      </c>
      <c r="D23" s="30">
        <v>60</v>
      </c>
      <c r="E23" s="30">
        <v>35</v>
      </c>
      <c r="F23" s="30">
        <v>24</v>
      </c>
      <c r="G23" s="30">
        <v>605</v>
      </c>
      <c r="H23" s="30">
        <v>108</v>
      </c>
      <c r="I23" s="30">
        <v>67</v>
      </c>
      <c r="J23" s="12">
        <v>334954</v>
      </c>
      <c r="K23" s="30">
        <v>44867</v>
      </c>
    </row>
    <row r="24" spans="1:11" ht="12" customHeight="1">
      <c r="A24" s="1">
        <v>17</v>
      </c>
      <c r="B24" s="21" t="s">
        <v>13</v>
      </c>
      <c r="C24" s="30">
        <v>336</v>
      </c>
      <c r="D24" s="30">
        <v>42</v>
      </c>
      <c r="E24" s="30">
        <v>22</v>
      </c>
      <c r="F24" s="30">
        <v>13</v>
      </c>
      <c r="G24" s="30">
        <v>812</v>
      </c>
      <c r="H24" s="30">
        <v>139</v>
      </c>
      <c r="I24" s="30">
        <v>64</v>
      </c>
      <c r="J24" s="12">
        <v>349784</v>
      </c>
      <c r="K24" s="30">
        <v>48957</v>
      </c>
    </row>
    <row r="25" spans="1:11" ht="12" customHeight="1">
      <c r="A25" s="1">
        <v>18</v>
      </c>
      <c r="B25" s="21" t="s">
        <v>14</v>
      </c>
      <c r="C25" s="30">
        <v>223</v>
      </c>
      <c r="D25" s="30">
        <v>40</v>
      </c>
      <c r="E25" s="30">
        <v>10</v>
      </c>
      <c r="F25" s="30">
        <v>17</v>
      </c>
      <c r="G25" s="30">
        <v>814</v>
      </c>
      <c r="H25" s="30">
        <v>147</v>
      </c>
      <c r="I25" s="30">
        <v>81</v>
      </c>
      <c r="J25" s="12">
        <v>232500</v>
      </c>
      <c r="K25" s="30">
        <v>34201</v>
      </c>
    </row>
    <row r="26" spans="1:11" ht="12" customHeight="1">
      <c r="A26" s="1">
        <v>19</v>
      </c>
      <c r="B26" s="21" t="s">
        <v>15</v>
      </c>
      <c r="C26" s="30">
        <v>657</v>
      </c>
      <c r="D26" s="30">
        <v>35</v>
      </c>
      <c r="E26" s="30">
        <v>21</v>
      </c>
      <c r="F26" s="30">
        <v>12</v>
      </c>
      <c r="G26" s="30">
        <v>1006</v>
      </c>
      <c r="H26" s="30">
        <v>121</v>
      </c>
      <c r="I26" s="30">
        <v>94</v>
      </c>
      <c r="J26" s="12">
        <v>267067</v>
      </c>
      <c r="K26" s="30">
        <v>40945</v>
      </c>
    </row>
    <row r="27" spans="1:11" ht="12" customHeight="1">
      <c r="A27" s="1">
        <v>20</v>
      </c>
      <c r="B27" s="21" t="s">
        <v>16</v>
      </c>
      <c r="C27" s="30">
        <v>1982</v>
      </c>
      <c r="D27" s="30">
        <v>90</v>
      </c>
      <c r="E27" s="30">
        <v>71</v>
      </c>
      <c r="F27" s="30">
        <v>49</v>
      </c>
      <c r="G27" s="30">
        <v>3153</v>
      </c>
      <c r="H27" s="30">
        <v>389</v>
      </c>
      <c r="I27" s="30">
        <v>144</v>
      </c>
      <c r="J27" s="12">
        <v>692167</v>
      </c>
      <c r="K27" s="30">
        <v>90587</v>
      </c>
    </row>
    <row r="28" spans="1:11" ht="12" customHeight="1">
      <c r="A28" s="1">
        <v>21</v>
      </c>
      <c r="B28" s="21" t="s">
        <v>17</v>
      </c>
      <c r="C28" s="30">
        <v>356</v>
      </c>
      <c r="D28" s="30">
        <v>52</v>
      </c>
      <c r="E28" s="30">
        <v>13</v>
      </c>
      <c r="F28" s="30">
        <v>25</v>
      </c>
      <c r="G28" s="30">
        <v>1283</v>
      </c>
      <c r="H28" s="30">
        <v>187</v>
      </c>
      <c r="I28" s="30">
        <v>92</v>
      </c>
      <c r="J28" s="12">
        <v>607025</v>
      </c>
      <c r="K28" s="30">
        <v>101209</v>
      </c>
    </row>
    <row r="29" spans="1:11" ht="12" customHeight="1">
      <c r="A29" s="1">
        <v>22</v>
      </c>
      <c r="B29" s="21" t="s">
        <v>18</v>
      </c>
      <c r="C29" s="30">
        <v>230</v>
      </c>
      <c r="D29" s="30">
        <v>76</v>
      </c>
      <c r="E29" s="30">
        <v>39</v>
      </c>
      <c r="F29" s="30">
        <v>58</v>
      </c>
      <c r="G29" s="30">
        <v>2258</v>
      </c>
      <c r="H29" s="30">
        <v>244</v>
      </c>
      <c r="I29" s="30">
        <v>154</v>
      </c>
      <c r="J29" s="12">
        <v>1125092</v>
      </c>
      <c r="K29" s="30">
        <v>163661</v>
      </c>
    </row>
    <row r="30" spans="1:11" ht="12" customHeight="1">
      <c r="A30" s="1">
        <v>23</v>
      </c>
      <c r="B30" s="21" t="s">
        <v>19</v>
      </c>
      <c r="C30" s="30">
        <v>442</v>
      </c>
      <c r="D30" s="30">
        <v>79</v>
      </c>
      <c r="E30" s="30">
        <v>38</v>
      </c>
      <c r="F30" s="30">
        <v>116</v>
      </c>
      <c r="G30" s="30">
        <v>2397</v>
      </c>
      <c r="H30" s="30">
        <v>288</v>
      </c>
      <c r="I30" s="30">
        <v>255</v>
      </c>
      <c r="J30" s="12">
        <v>2035826</v>
      </c>
      <c r="K30" s="30">
        <v>364122</v>
      </c>
    </row>
    <row r="31" spans="1:11" ht="12" customHeight="1">
      <c r="A31" s="1">
        <v>24</v>
      </c>
      <c r="B31" s="21" t="s">
        <v>20</v>
      </c>
      <c r="C31" s="30">
        <v>452</v>
      </c>
      <c r="D31" s="30">
        <v>34</v>
      </c>
      <c r="E31" s="30">
        <v>16</v>
      </c>
      <c r="F31" s="30">
        <v>41</v>
      </c>
      <c r="G31" s="30">
        <v>964</v>
      </c>
      <c r="H31" s="30">
        <v>153</v>
      </c>
      <c r="I31" s="30">
        <v>100</v>
      </c>
      <c r="J31" s="12">
        <v>536484</v>
      </c>
      <c r="K31" s="30">
        <v>82996</v>
      </c>
    </row>
    <row r="32" spans="1:11" ht="12" customHeight="1">
      <c r="A32" s="1">
        <v>25</v>
      </c>
      <c r="B32" s="21" t="s">
        <v>21</v>
      </c>
      <c r="C32" s="30">
        <v>203</v>
      </c>
      <c r="D32" s="30">
        <v>36</v>
      </c>
      <c r="E32" s="30">
        <v>17</v>
      </c>
      <c r="F32" s="30">
        <v>11</v>
      </c>
      <c r="G32" s="30">
        <v>652</v>
      </c>
      <c r="H32" s="30">
        <v>114</v>
      </c>
      <c r="I32" s="30">
        <v>54</v>
      </c>
      <c r="J32" s="12">
        <v>350566</v>
      </c>
      <c r="K32" s="30">
        <v>67346</v>
      </c>
    </row>
    <row r="33" spans="1:11" ht="12" customHeight="1">
      <c r="A33" s="1">
        <v>26</v>
      </c>
      <c r="B33" s="21" t="s">
        <v>22</v>
      </c>
      <c r="C33" s="30">
        <v>236</v>
      </c>
      <c r="D33" s="30">
        <v>52</v>
      </c>
      <c r="E33" s="30">
        <v>29</v>
      </c>
      <c r="F33" s="30">
        <v>31</v>
      </c>
      <c r="G33" s="30">
        <v>766</v>
      </c>
      <c r="H33" s="30">
        <v>99</v>
      </c>
      <c r="I33" s="30">
        <v>74</v>
      </c>
      <c r="J33" s="12">
        <v>762035</v>
      </c>
      <c r="K33" s="30">
        <v>137699</v>
      </c>
    </row>
    <row r="34" spans="1:11" ht="12" customHeight="1">
      <c r="A34" s="1">
        <v>27</v>
      </c>
      <c r="B34" s="21" t="s">
        <v>23</v>
      </c>
      <c r="C34" s="30">
        <v>284</v>
      </c>
      <c r="D34" s="30">
        <v>126</v>
      </c>
      <c r="E34" s="30">
        <v>27</v>
      </c>
      <c r="F34" s="30">
        <v>113</v>
      </c>
      <c r="G34" s="30">
        <v>1207</v>
      </c>
      <c r="H34" s="30">
        <v>178</v>
      </c>
      <c r="I34" s="30">
        <v>185</v>
      </c>
      <c r="J34" s="12">
        <v>2419665</v>
      </c>
      <c r="K34" s="30">
        <v>457847</v>
      </c>
    </row>
    <row r="35" spans="1:11" s="80" customFormat="1" ht="15" customHeight="1">
      <c r="A35" s="42">
        <v>28</v>
      </c>
      <c r="B35" s="43" t="s">
        <v>24</v>
      </c>
      <c r="C35" s="31">
        <v>384</v>
      </c>
      <c r="D35" s="31">
        <v>73</v>
      </c>
      <c r="E35" s="31">
        <v>33</v>
      </c>
      <c r="F35" s="130">
        <v>77</v>
      </c>
      <c r="G35" s="31">
        <v>1367</v>
      </c>
      <c r="H35" s="31">
        <v>285</v>
      </c>
      <c r="I35" s="31">
        <v>107</v>
      </c>
      <c r="J35" s="44">
        <v>1460029</v>
      </c>
      <c r="K35" s="31">
        <v>284191</v>
      </c>
    </row>
    <row r="36" spans="1:11" ht="12" customHeight="1">
      <c r="A36" s="1">
        <v>29</v>
      </c>
      <c r="B36" s="21" t="s">
        <v>25</v>
      </c>
      <c r="C36" s="30">
        <v>464</v>
      </c>
      <c r="D36" s="30">
        <v>27</v>
      </c>
      <c r="E36" s="30">
        <v>16</v>
      </c>
      <c r="F36" s="30">
        <v>13</v>
      </c>
      <c r="G36" s="30">
        <v>483</v>
      </c>
      <c r="H36" s="30">
        <v>123</v>
      </c>
      <c r="I36" s="30">
        <v>42</v>
      </c>
      <c r="J36" s="12">
        <v>376278</v>
      </c>
      <c r="K36" s="30">
        <v>83381</v>
      </c>
    </row>
    <row r="37" spans="1:11" ht="12" customHeight="1">
      <c r="A37" s="1">
        <v>30</v>
      </c>
      <c r="B37" s="21" t="s">
        <v>26</v>
      </c>
      <c r="C37" s="30">
        <v>284</v>
      </c>
      <c r="D37" s="30">
        <v>22</v>
      </c>
      <c r="E37" s="30">
        <v>12</v>
      </c>
      <c r="F37" s="30">
        <v>19</v>
      </c>
      <c r="G37" s="30">
        <v>748</v>
      </c>
      <c r="H37" s="30">
        <v>76</v>
      </c>
      <c r="I37" s="30">
        <v>89</v>
      </c>
      <c r="J37" s="12">
        <v>332579</v>
      </c>
      <c r="K37" s="30">
        <v>43501</v>
      </c>
    </row>
    <row r="38" spans="1:11" ht="12" customHeight="1">
      <c r="A38" s="1">
        <v>31</v>
      </c>
      <c r="B38" s="21" t="s">
        <v>27</v>
      </c>
      <c r="C38" s="30">
        <v>209</v>
      </c>
      <c r="D38" s="30">
        <v>17</v>
      </c>
      <c r="E38" s="30">
        <v>6</v>
      </c>
      <c r="F38" s="30">
        <v>14</v>
      </c>
      <c r="G38" s="30">
        <v>889</v>
      </c>
      <c r="H38" s="30">
        <v>187</v>
      </c>
      <c r="I38" s="30">
        <v>89</v>
      </c>
      <c r="J38" s="12">
        <v>191106</v>
      </c>
      <c r="K38" s="30">
        <v>23046</v>
      </c>
    </row>
    <row r="39" spans="1:11" ht="12" customHeight="1">
      <c r="A39" s="1">
        <v>32</v>
      </c>
      <c r="B39" s="21" t="s">
        <v>28</v>
      </c>
      <c r="C39" s="30">
        <v>350</v>
      </c>
      <c r="D39" s="30">
        <v>29</v>
      </c>
      <c r="E39" s="30">
        <v>13</v>
      </c>
      <c r="F39" s="30">
        <v>8</v>
      </c>
      <c r="G39" s="30">
        <v>581</v>
      </c>
      <c r="H39" s="30">
        <v>88</v>
      </c>
      <c r="I39" s="30">
        <v>40</v>
      </c>
      <c r="J39" s="12">
        <v>244845</v>
      </c>
      <c r="K39" s="30">
        <v>21369</v>
      </c>
    </row>
    <row r="40" spans="1:11" ht="12" customHeight="1">
      <c r="A40" s="1">
        <v>33</v>
      </c>
      <c r="B40" s="21" t="s">
        <v>29</v>
      </c>
      <c r="C40" s="30">
        <v>440</v>
      </c>
      <c r="D40" s="30">
        <v>42</v>
      </c>
      <c r="E40" s="30">
        <v>31</v>
      </c>
      <c r="F40" s="30">
        <v>28</v>
      </c>
      <c r="G40" s="30">
        <v>1164</v>
      </c>
      <c r="H40" s="30">
        <v>145</v>
      </c>
      <c r="I40" s="30">
        <v>99</v>
      </c>
      <c r="J40" s="12">
        <v>585328</v>
      </c>
      <c r="K40" s="30">
        <v>74018</v>
      </c>
    </row>
    <row r="41" spans="1:11" ht="12" customHeight="1">
      <c r="A41" s="1">
        <v>34</v>
      </c>
      <c r="B41" s="21" t="s">
        <v>30</v>
      </c>
      <c r="C41" s="30">
        <v>484</v>
      </c>
      <c r="D41" s="30">
        <v>51</v>
      </c>
      <c r="E41" s="30">
        <v>26</v>
      </c>
      <c r="F41" s="30">
        <v>50</v>
      </c>
      <c r="G41" s="30">
        <v>1343</v>
      </c>
      <c r="H41" s="30">
        <v>200</v>
      </c>
      <c r="I41" s="30">
        <v>166</v>
      </c>
      <c r="J41" s="12">
        <v>962863</v>
      </c>
      <c r="K41" s="30">
        <v>113868</v>
      </c>
    </row>
    <row r="42" spans="1:11" ht="12" customHeight="1">
      <c r="A42" s="1">
        <v>35</v>
      </c>
      <c r="B42" s="21" t="s">
        <v>31</v>
      </c>
      <c r="C42" s="30">
        <v>273</v>
      </c>
      <c r="D42" s="30">
        <v>48</v>
      </c>
      <c r="E42" s="30">
        <v>19</v>
      </c>
      <c r="F42" s="30">
        <v>28</v>
      </c>
      <c r="G42" s="30">
        <v>947</v>
      </c>
      <c r="H42" s="30">
        <v>122</v>
      </c>
      <c r="I42" s="30">
        <v>76</v>
      </c>
      <c r="J42" s="12">
        <v>527878</v>
      </c>
      <c r="K42" s="30">
        <v>55211</v>
      </c>
    </row>
    <row r="43" spans="1:11" ht="12" customHeight="1">
      <c r="A43" s="1">
        <v>36</v>
      </c>
      <c r="B43" s="21" t="s">
        <v>32</v>
      </c>
      <c r="C43" s="30">
        <v>291</v>
      </c>
      <c r="D43" s="30">
        <v>28</v>
      </c>
      <c r="E43" s="30">
        <v>7</v>
      </c>
      <c r="F43" s="30">
        <v>14</v>
      </c>
      <c r="G43" s="30">
        <v>619</v>
      </c>
      <c r="H43" s="30">
        <v>93</v>
      </c>
      <c r="I43" s="30">
        <v>56</v>
      </c>
      <c r="J43" s="12">
        <v>229039</v>
      </c>
      <c r="K43" s="30">
        <v>28699</v>
      </c>
    </row>
    <row r="44" spans="1:11" ht="12" customHeight="1">
      <c r="A44" s="1">
        <v>37</v>
      </c>
      <c r="B44" s="21" t="s">
        <v>33</v>
      </c>
      <c r="C44" s="30">
        <v>225</v>
      </c>
      <c r="D44" s="30">
        <v>23</v>
      </c>
      <c r="E44" s="30">
        <v>7</v>
      </c>
      <c r="F44" s="30">
        <v>14</v>
      </c>
      <c r="G44" s="30">
        <v>621</v>
      </c>
      <c r="H44" s="30">
        <v>109</v>
      </c>
      <c r="I44" s="30">
        <v>48</v>
      </c>
      <c r="J44" s="12">
        <v>313122</v>
      </c>
      <c r="K44" s="30">
        <v>38993</v>
      </c>
    </row>
    <row r="45" spans="1:11" ht="12" customHeight="1">
      <c r="A45" s="1">
        <v>38</v>
      </c>
      <c r="B45" s="21" t="s">
        <v>34</v>
      </c>
      <c r="C45" s="30">
        <v>462</v>
      </c>
      <c r="D45" s="30">
        <v>28</v>
      </c>
      <c r="E45" s="30">
        <v>13</v>
      </c>
      <c r="F45" s="30">
        <v>28</v>
      </c>
      <c r="G45" s="30">
        <v>811</v>
      </c>
      <c r="H45" s="30">
        <v>123</v>
      </c>
      <c r="I45" s="30">
        <v>82</v>
      </c>
      <c r="J45" s="12">
        <v>467950</v>
      </c>
      <c r="K45" s="30">
        <v>45765</v>
      </c>
    </row>
    <row r="46" spans="1:11" ht="12" customHeight="1">
      <c r="A46" s="1">
        <v>39</v>
      </c>
      <c r="B46" s="21" t="s">
        <v>35</v>
      </c>
      <c r="C46" s="30">
        <v>222</v>
      </c>
      <c r="D46" s="30">
        <v>29</v>
      </c>
      <c r="E46" s="30">
        <v>10</v>
      </c>
      <c r="F46" s="30">
        <v>16</v>
      </c>
      <c r="G46" s="30">
        <v>790</v>
      </c>
      <c r="H46" s="30">
        <v>98</v>
      </c>
      <c r="I46" s="30">
        <v>39</v>
      </c>
      <c r="J46" s="12">
        <v>242471</v>
      </c>
      <c r="K46" s="30">
        <v>22011</v>
      </c>
    </row>
    <row r="47" spans="1:11" ht="12" customHeight="1">
      <c r="A47" s="1">
        <v>40</v>
      </c>
      <c r="B47" s="21" t="s">
        <v>36</v>
      </c>
      <c r="C47" s="30">
        <v>450</v>
      </c>
      <c r="D47" s="30">
        <v>73</v>
      </c>
      <c r="E47" s="30">
        <v>21</v>
      </c>
      <c r="F47" s="30">
        <v>135</v>
      </c>
      <c r="G47" s="30">
        <v>2245</v>
      </c>
      <c r="H47" s="30">
        <v>301</v>
      </c>
      <c r="I47" s="30">
        <v>214</v>
      </c>
      <c r="J47" s="12">
        <v>1456155</v>
      </c>
      <c r="K47" s="30">
        <v>245382</v>
      </c>
    </row>
    <row r="48" spans="1:11" ht="12" customHeight="1">
      <c r="A48" s="1">
        <v>41</v>
      </c>
      <c r="B48" s="21" t="s">
        <v>37</v>
      </c>
      <c r="C48" s="30">
        <v>129</v>
      </c>
      <c r="D48" s="30">
        <v>17</v>
      </c>
      <c r="E48" s="30">
        <v>11</v>
      </c>
      <c r="F48" s="30">
        <v>10</v>
      </c>
      <c r="G48" s="30">
        <v>825</v>
      </c>
      <c r="H48" s="30">
        <v>109</v>
      </c>
      <c r="I48" s="30">
        <v>57</v>
      </c>
      <c r="J48" s="12">
        <v>245542</v>
      </c>
      <c r="K48" s="30">
        <v>34063</v>
      </c>
    </row>
    <row r="49" spans="1:11" ht="12" customHeight="1">
      <c r="A49" s="1">
        <v>42</v>
      </c>
      <c r="B49" s="21" t="s">
        <v>38</v>
      </c>
      <c r="C49" s="30">
        <v>187</v>
      </c>
      <c r="D49" s="30">
        <v>27</v>
      </c>
      <c r="E49" s="30">
        <v>12</v>
      </c>
      <c r="F49" s="30">
        <v>43</v>
      </c>
      <c r="G49" s="30">
        <v>1172</v>
      </c>
      <c r="H49" s="30">
        <v>180</v>
      </c>
      <c r="I49" s="30">
        <v>108</v>
      </c>
      <c r="J49" s="12">
        <v>466449</v>
      </c>
      <c r="K49" s="30">
        <v>48686</v>
      </c>
    </row>
    <row r="50" spans="1:11" ht="12" customHeight="1">
      <c r="A50" s="1">
        <v>43</v>
      </c>
      <c r="B50" s="21" t="s">
        <v>39</v>
      </c>
      <c r="C50" s="30">
        <v>648</v>
      </c>
      <c r="D50" s="30">
        <v>36</v>
      </c>
      <c r="E50" s="30">
        <v>14</v>
      </c>
      <c r="F50" s="30">
        <v>36</v>
      </c>
      <c r="G50" s="30">
        <v>936</v>
      </c>
      <c r="H50" s="30">
        <v>183</v>
      </c>
      <c r="I50" s="30">
        <v>70</v>
      </c>
      <c r="J50" s="12">
        <v>547541</v>
      </c>
      <c r="K50" s="30">
        <v>71595</v>
      </c>
    </row>
    <row r="51" spans="1:11" ht="12" customHeight="1">
      <c r="A51" s="1">
        <v>44</v>
      </c>
      <c r="B51" s="21" t="s">
        <v>40</v>
      </c>
      <c r="C51" s="30">
        <v>251</v>
      </c>
      <c r="D51" s="30">
        <v>24</v>
      </c>
      <c r="E51" s="30">
        <v>12</v>
      </c>
      <c r="F51" s="30">
        <v>24</v>
      </c>
      <c r="G51" s="30">
        <v>710</v>
      </c>
      <c r="H51" s="30">
        <v>84</v>
      </c>
      <c r="I51" s="30">
        <v>55</v>
      </c>
      <c r="J51" s="12">
        <v>362544</v>
      </c>
      <c r="K51" s="30">
        <v>46677</v>
      </c>
    </row>
    <row r="52" spans="1:11" ht="12" customHeight="1">
      <c r="A52" s="1">
        <v>45</v>
      </c>
      <c r="B52" s="21" t="s">
        <v>41</v>
      </c>
      <c r="C52" s="30">
        <v>108</v>
      </c>
      <c r="D52" s="30">
        <v>17</v>
      </c>
      <c r="E52" s="30">
        <v>5</v>
      </c>
      <c r="F52" s="30">
        <v>24</v>
      </c>
      <c r="G52" s="30">
        <v>1014</v>
      </c>
      <c r="H52" s="30">
        <v>231</v>
      </c>
      <c r="I52" s="30">
        <v>69</v>
      </c>
      <c r="J52" s="12">
        <v>348974</v>
      </c>
      <c r="K52" s="30">
        <v>33422</v>
      </c>
    </row>
    <row r="53" spans="1:11" ht="12" customHeight="1">
      <c r="A53" s="1">
        <v>46</v>
      </c>
      <c r="B53" s="21" t="s">
        <v>42</v>
      </c>
      <c r="C53" s="30">
        <v>339</v>
      </c>
      <c r="D53" s="30">
        <v>44</v>
      </c>
      <c r="E53" s="30">
        <v>13</v>
      </c>
      <c r="F53" s="30">
        <v>28</v>
      </c>
      <c r="G53" s="30">
        <v>1801</v>
      </c>
      <c r="H53" s="30">
        <v>268</v>
      </c>
      <c r="I53" s="30">
        <v>134</v>
      </c>
      <c r="J53" s="12">
        <v>589567</v>
      </c>
      <c r="K53" s="30">
        <v>55299</v>
      </c>
    </row>
    <row r="54" spans="1:11" ht="12" customHeight="1">
      <c r="A54" s="1">
        <v>47</v>
      </c>
      <c r="B54" s="21" t="s">
        <v>43</v>
      </c>
      <c r="C54" s="30">
        <v>80</v>
      </c>
      <c r="D54" s="30">
        <v>24</v>
      </c>
      <c r="E54" s="30">
        <v>5</v>
      </c>
      <c r="F54" s="30">
        <v>27</v>
      </c>
      <c r="G54" s="30">
        <v>752</v>
      </c>
      <c r="H54" s="30">
        <v>118</v>
      </c>
      <c r="I54" s="30">
        <v>51</v>
      </c>
      <c r="J54" s="12">
        <v>314553</v>
      </c>
      <c r="K54" s="30">
        <v>43891</v>
      </c>
    </row>
    <row r="55" spans="1:11" ht="12" customHeight="1">
      <c r="A55" s="1"/>
      <c r="B55" s="21"/>
      <c r="C55" s="30"/>
      <c r="D55" s="30"/>
      <c r="E55" s="30"/>
      <c r="F55" s="30"/>
      <c r="G55" s="30"/>
      <c r="H55" s="30"/>
      <c r="I55" s="30"/>
      <c r="J55" s="12"/>
      <c r="K55" s="30"/>
    </row>
    <row r="56" spans="1:11" s="75" customFormat="1" ht="42" customHeight="1">
      <c r="A56" s="22"/>
      <c r="B56" s="23" t="s">
        <v>57</v>
      </c>
      <c r="C56" s="32" t="s">
        <v>194</v>
      </c>
      <c r="D56" s="32" t="s">
        <v>194</v>
      </c>
      <c r="E56" s="32" t="s">
        <v>194</v>
      </c>
      <c r="F56" s="32" t="s">
        <v>195</v>
      </c>
      <c r="G56" s="32" t="s">
        <v>196</v>
      </c>
      <c r="H56" s="32" t="s">
        <v>196</v>
      </c>
      <c r="I56" s="32" t="s">
        <v>196</v>
      </c>
      <c r="J56" s="24" t="s">
        <v>197</v>
      </c>
      <c r="K56" s="32" t="s">
        <v>198</v>
      </c>
    </row>
    <row r="57" spans="1:11" s="75" customFormat="1" ht="33" customHeight="1">
      <c r="A57" s="131"/>
      <c r="B57" s="41" t="s">
        <v>58</v>
      </c>
      <c r="C57" s="111" t="s">
        <v>105</v>
      </c>
      <c r="D57" s="111" t="s">
        <v>105</v>
      </c>
      <c r="E57" s="111" t="s">
        <v>105</v>
      </c>
      <c r="F57" s="111" t="s">
        <v>53</v>
      </c>
      <c r="G57" s="111" t="s">
        <v>105</v>
      </c>
      <c r="H57" s="111" t="s">
        <v>105</v>
      </c>
      <c r="I57" s="111" t="s">
        <v>105</v>
      </c>
      <c r="J57" s="24" t="s">
        <v>200</v>
      </c>
      <c r="K57" s="111" t="s">
        <v>201</v>
      </c>
    </row>
    <row r="58" spans="1:11" s="79" customFormat="1" ht="12" customHeight="1">
      <c r="A58" s="132"/>
      <c r="B58" s="133"/>
      <c r="C58" s="33"/>
      <c r="D58" s="33"/>
      <c r="E58" s="33"/>
      <c r="F58" s="33"/>
      <c r="G58" s="33"/>
      <c r="H58" s="33"/>
      <c r="I58" s="33"/>
      <c r="J58" s="134"/>
      <c r="K58" s="33"/>
    </row>
    <row r="59" spans="1:11" s="9" customFormat="1" ht="12" customHeight="1">
      <c r="A59" s="113"/>
      <c r="B59" s="4"/>
      <c r="C59" s="115"/>
      <c r="D59" s="115"/>
      <c r="E59" s="54"/>
      <c r="F59" s="114"/>
      <c r="G59" s="114"/>
      <c r="H59" s="54"/>
      <c r="I59" s="54"/>
      <c r="J59" s="54"/>
      <c r="K59" s="52"/>
    </row>
    <row r="60" spans="1:11" s="9" customFormat="1" ht="10.5">
      <c r="A60" s="6"/>
      <c r="B60" s="4"/>
      <c r="C60" s="8"/>
      <c r="D60" s="8"/>
      <c r="E60" s="33"/>
      <c r="F60" s="8"/>
      <c r="G60" s="8"/>
      <c r="H60" s="33"/>
      <c r="I60" s="33"/>
      <c r="J60" s="33"/>
      <c r="K60" s="6"/>
    </row>
    <row r="61" spans="1:11" s="9" customFormat="1" ht="10.5">
      <c r="A61" s="6"/>
      <c r="B61" s="4"/>
      <c r="C61" s="8"/>
      <c r="D61" s="8"/>
      <c r="E61" s="33"/>
      <c r="F61" s="8"/>
      <c r="G61" s="8"/>
      <c r="H61" s="33"/>
      <c r="I61" s="33"/>
      <c r="J61" s="33"/>
      <c r="K61" s="6"/>
    </row>
    <row r="62" ht="10.5">
      <c r="K62" s="6"/>
    </row>
    <row r="63" ht="10.5">
      <c r="K63" s="6"/>
    </row>
    <row r="64" ht="10.5">
      <c r="K64" s="6"/>
    </row>
    <row r="65" ht="10.5">
      <c r="K65" s="6"/>
    </row>
  </sheetData>
  <mergeCells count="4">
    <mergeCell ref="A5:B5"/>
    <mergeCell ref="A3:B3"/>
    <mergeCell ref="A4:B4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61"/>
  <sheetViews>
    <sheetView view="pageBreakPreview" zoomScaleNormal="120" zoomScaleSheetLayoutView="100" workbookViewId="0" topLeftCell="A1">
      <pane xSplit="2" topLeftCell="AP1" activePane="topRight" state="frozen"/>
      <selection pane="topLeft" activeCell="A1" sqref="A1"/>
      <selection pane="topRight" activeCell="B1" sqref="B1"/>
    </sheetView>
  </sheetViews>
  <sheetFormatPr defaultColWidth="8.66015625" defaultRowHeight="18"/>
  <cols>
    <col min="1" max="1" width="2.58203125" style="6" customWidth="1"/>
    <col min="2" max="2" width="5.58203125" style="4" customWidth="1"/>
    <col min="3" max="4" width="7.58203125" style="8" customWidth="1"/>
    <col min="5" max="7" width="6.58203125" style="33" customWidth="1"/>
    <col min="8" max="10" width="6.58203125" style="8" customWidth="1"/>
    <col min="11" max="19" width="6.58203125" style="33" customWidth="1"/>
    <col min="20" max="20" width="7.58203125" style="33" customWidth="1"/>
    <col min="21" max="27" width="6.58203125" style="33" customWidth="1"/>
    <col min="28" max="28" width="7.58203125" style="33" customWidth="1"/>
    <col min="29" max="36" width="6.58203125" style="33" customWidth="1"/>
    <col min="37" max="37" width="7.58203125" style="33" customWidth="1"/>
    <col min="38" max="42" width="6.58203125" style="33" customWidth="1"/>
    <col min="43" max="45" width="7.58203125" style="33" customWidth="1"/>
    <col min="46" max="50" width="6.58203125" style="33" customWidth="1"/>
    <col min="51" max="16384" width="5.58203125" style="7" customWidth="1"/>
  </cols>
  <sheetData>
    <row r="1" spans="1:50" s="81" customFormat="1" ht="12" customHeight="1">
      <c r="A1" s="3"/>
      <c r="B1" s="13"/>
      <c r="C1" s="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</row>
    <row r="2" spans="1:50" s="56" customFormat="1" ht="12" customHeight="1">
      <c r="A2" s="2"/>
      <c r="B2" s="2"/>
      <c r="C2" s="4">
        <v>194</v>
      </c>
      <c r="D2" s="124">
        <f>C2+1</f>
        <v>195</v>
      </c>
      <c r="E2" s="124">
        <f aca="true" t="shared" si="0" ref="E2:AJ2">D2+1</f>
        <v>196</v>
      </c>
      <c r="F2" s="124">
        <f t="shared" si="0"/>
        <v>197</v>
      </c>
      <c r="G2" s="124">
        <f t="shared" si="0"/>
        <v>198</v>
      </c>
      <c r="H2" s="124">
        <f t="shared" si="0"/>
        <v>199</v>
      </c>
      <c r="I2" s="124">
        <f t="shared" si="0"/>
        <v>200</v>
      </c>
      <c r="J2" s="124">
        <f t="shared" si="0"/>
        <v>201</v>
      </c>
      <c r="K2" s="124">
        <f t="shared" si="0"/>
        <v>202</v>
      </c>
      <c r="L2" s="124">
        <f t="shared" si="0"/>
        <v>203</v>
      </c>
      <c r="M2" s="124">
        <f t="shared" si="0"/>
        <v>204</v>
      </c>
      <c r="N2" s="124">
        <f t="shared" si="0"/>
        <v>205</v>
      </c>
      <c r="O2" s="124">
        <f t="shared" si="0"/>
        <v>206</v>
      </c>
      <c r="P2" s="124">
        <f t="shared" si="0"/>
        <v>207</v>
      </c>
      <c r="Q2" s="124">
        <f t="shared" si="0"/>
        <v>208</v>
      </c>
      <c r="R2" s="124">
        <f t="shared" si="0"/>
        <v>209</v>
      </c>
      <c r="S2" s="124">
        <f t="shared" si="0"/>
        <v>210</v>
      </c>
      <c r="T2" s="124">
        <f t="shared" si="0"/>
        <v>211</v>
      </c>
      <c r="U2" s="124">
        <f t="shared" si="0"/>
        <v>212</v>
      </c>
      <c r="V2" s="124">
        <f t="shared" si="0"/>
        <v>213</v>
      </c>
      <c r="W2" s="124">
        <f t="shared" si="0"/>
        <v>214</v>
      </c>
      <c r="X2" s="124">
        <f t="shared" si="0"/>
        <v>215</v>
      </c>
      <c r="Y2" s="124">
        <f t="shared" si="0"/>
        <v>216</v>
      </c>
      <c r="Z2" s="124">
        <f t="shared" si="0"/>
        <v>217</v>
      </c>
      <c r="AA2" s="124">
        <f t="shared" si="0"/>
        <v>218</v>
      </c>
      <c r="AB2" s="124">
        <f t="shared" si="0"/>
        <v>219</v>
      </c>
      <c r="AC2" s="124">
        <f t="shared" si="0"/>
        <v>220</v>
      </c>
      <c r="AD2" s="124">
        <f t="shared" si="0"/>
        <v>221</v>
      </c>
      <c r="AE2" s="124">
        <f t="shared" si="0"/>
        <v>222</v>
      </c>
      <c r="AF2" s="124">
        <f t="shared" si="0"/>
        <v>223</v>
      </c>
      <c r="AG2" s="124">
        <f t="shared" si="0"/>
        <v>224</v>
      </c>
      <c r="AH2" s="124">
        <f t="shared" si="0"/>
        <v>225</v>
      </c>
      <c r="AI2" s="124">
        <f t="shared" si="0"/>
        <v>226</v>
      </c>
      <c r="AJ2" s="124">
        <f t="shared" si="0"/>
        <v>227</v>
      </c>
      <c r="AK2" s="124">
        <f>AJ2+1</f>
        <v>228</v>
      </c>
      <c r="AL2" s="124">
        <f aca="true" t="shared" si="1" ref="AL2:AX2">AK2+1</f>
        <v>229</v>
      </c>
      <c r="AM2" s="124">
        <f t="shared" si="1"/>
        <v>230</v>
      </c>
      <c r="AN2" s="124">
        <f t="shared" si="1"/>
        <v>231</v>
      </c>
      <c r="AO2" s="124">
        <f t="shared" si="1"/>
        <v>232</v>
      </c>
      <c r="AP2" s="124">
        <f t="shared" si="1"/>
        <v>233</v>
      </c>
      <c r="AQ2" s="124">
        <f t="shared" si="1"/>
        <v>234</v>
      </c>
      <c r="AR2" s="124">
        <f t="shared" si="1"/>
        <v>235</v>
      </c>
      <c r="AS2" s="124">
        <f t="shared" si="1"/>
        <v>236</v>
      </c>
      <c r="AT2" s="124">
        <f t="shared" si="1"/>
        <v>237</v>
      </c>
      <c r="AU2" s="124">
        <f t="shared" si="1"/>
        <v>238</v>
      </c>
      <c r="AV2" s="124">
        <f t="shared" si="1"/>
        <v>239</v>
      </c>
      <c r="AW2" s="124">
        <f t="shared" si="1"/>
        <v>240</v>
      </c>
      <c r="AX2" s="124">
        <f t="shared" si="1"/>
        <v>241</v>
      </c>
    </row>
    <row r="3" spans="1:50" s="40" customFormat="1" ht="42" customHeight="1">
      <c r="A3" s="162" t="s">
        <v>54</v>
      </c>
      <c r="B3" s="163"/>
      <c r="C3" s="125" t="s">
        <v>202</v>
      </c>
      <c r="D3" s="28" t="s">
        <v>203</v>
      </c>
      <c r="E3" s="28" t="s">
        <v>204</v>
      </c>
      <c r="F3" s="28" t="s">
        <v>205</v>
      </c>
      <c r="G3" s="28" t="s">
        <v>206</v>
      </c>
      <c r="H3" s="28" t="s">
        <v>207</v>
      </c>
      <c r="I3" s="28" t="s">
        <v>208</v>
      </c>
      <c r="J3" s="28" t="s">
        <v>209</v>
      </c>
      <c r="K3" s="28" t="s">
        <v>210</v>
      </c>
      <c r="L3" s="28" t="s">
        <v>211</v>
      </c>
      <c r="M3" s="28" t="s">
        <v>212</v>
      </c>
      <c r="N3" s="28" t="s">
        <v>213</v>
      </c>
      <c r="O3" s="28" t="s">
        <v>214</v>
      </c>
      <c r="P3" s="28" t="s">
        <v>215</v>
      </c>
      <c r="Q3" s="28" t="s">
        <v>216</v>
      </c>
      <c r="R3" s="28" t="s">
        <v>217</v>
      </c>
      <c r="S3" s="28" t="s">
        <v>218</v>
      </c>
      <c r="T3" s="28" t="s">
        <v>219</v>
      </c>
      <c r="U3" s="28" t="s">
        <v>220</v>
      </c>
      <c r="V3" s="28" t="s">
        <v>221</v>
      </c>
      <c r="W3" s="125" t="s">
        <v>222</v>
      </c>
      <c r="X3" s="28" t="s">
        <v>223</v>
      </c>
      <c r="Y3" s="28" t="s">
        <v>224</v>
      </c>
      <c r="Z3" s="28" t="s">
        <v>225</v>
      </c>
      <c r="AA3" s="28" t="s">
        <v>226</v>
      </c>
      <c r="AB3" s="28" t="s">
        <v>227</v>
      </c>
      <c r="AC3" s="28" t="s">
        <v>228</v>
      </c>
      <c r="AD3" s="28" t="s">
        <v>229</v>
      </c>
      <c r="AE3" s="28" t="s">
        <v>230</v>
      </c>
      <c r="AF3" s="28" t="s">
        <v>231</v>
      </c>
      <c r="AG3" s="28" t="s">
        <v>232</v>
      </c>
      <c r="AH3" s="28" t="s">
        <v>233</v>
      </c>
      <c r="AI3" s="28" t="s">
        <v>234</v>
      </c>
      <c r="AJ3" s="28" t="s">
        <v>235</v>
      </c>
      <c r="AK3" s="28" t="s">
        <v>288</v>
      </c>
      <c r="AL3" s="28" t="s">
        <v>289</v>
      </c>
      <c r="AM3" s="28" t="s">
        <v>290</v>
      </c>
      <c r="AN3" s="28" t="s">
        <v>291</v>
      </c>
      <c r="AO3" s="28" t="s">
        <v>292</v>
      </c>
      <c r="AP3" s="135" t="s">
        <v>236</v>
      </c>
      <c r="AQ3" s="28" t="s">
        <v>237</v>
      </c>
      <c r="AR3" s="136" t="s">
        <v>238</v>
      </c>
      <c r="AS3" s="28" t="s">
        <v>239</v>
      </c>
      <c r="AT3" s="28" t="s">
        <v>240</v>
      </c>
      <c r="AU3" s="28" t="s">
        <v>241</v>
      </c>
      <c r="AV3" s="28" t="s">
        <v>242</v>
      </c>
      <c r="AW3" s="28" t="s">
        <v>243</v>
      </c>
      <c r="AX3" s="29" t="s">
        <v>244</v>
      </c>
    </row>
    <row r="4" spans="1:50" s="26" customFormat="1" ht="21" customHeight="1">
      <c r="A4" s="164" t="s">
        <v>59</v>
      </c>
      <c r="B4" s="165"/>
      <c r="C4" s="17">
        <v>34973</v>
      </c>
      <c r="D4" s="126">
        <v>36069</v>
      </c>
      <c r="E4" s="126">
        <v>36069</v>
      </c>
      <c r="F4" s="126">
        <v>36069</v>
      </c>
      <c r="G4" s="126">
        <v>36069</v>
      </c>
      <c r="H4" s="126">
        <v>36069</v>
      </c>
      <c r="I4" s="126">
        <v>36069</v>
      </c>
      <c r="J4" s="126">
        <v>36069</v>
      </c>
      <c r="K4" s="126">
        <v>36069</v>
      </c>
      <c r="L4" s="126">
        <v>36069</v>
      </c>
      <c r="M4" s="126">
        <v>36069</v>
      </c>
      <c r="N4" s="127" t="s">
        <v>60</v>
      </c>
      <c r="O4" s="127" t="s">
        <v>60</v>
      </c>
      <c r="P4" s="127" t="s">
        <v>60</v>
      </c>
      <c r="Q4" s="127" t="s">
        <v>60</v>
      </c>
      <c r="R4" s="17">
        <v>36160</v>
      </c>
      <c r="S4" s="127" t="s">
        <v>245</v>
      </c>
      <c r="T4" s="17">
        <v>36250</v>
      </c>
      <c r="U4" s="17">
        <v>36250</v>
      </c>
      <c r="V4" s="17">
        <v>36250</v>
      </c>
      <c r="W4" s="17">
        <v>36616</v>
      </c>
      <c r="X4" s="126">
        <v>36250</v>
      </c>
      <c r="Y4" s="127" t="s">
        <v>60</v>
      </c>
      <c r="Z4" s="127" t="s">
        <v>60</v>
      </c>
      <c r="AA4" s="127" t="s">
        <v>246</v>
      </c>
      <c r="AB4" s="126">
        <v>36250</v>
      </c>
      <c r="AC4" s="127" t="s">
        <v>246</v>
      </c>
      <c r="AD4" s="126">
        <v>36616</v>
      </c>
      <c r="AE4" s="126">
        <v>36616</v>
      </c>
      <c r="AF4" s="126">
        <v>36250</v>
      </c>
      <c r="AG4" s="126">
        <v>36250</v>
      </c>
      <c r="AH4" s="126">
        <v>36616</v>
      </c>
      <c r="AI4" s="126">
        <v>36616</v>
      </c>
      <c r="AJ4" s="126">
        <v>36616</v>
      </c>
      <c r="AK4" s="126">
        <v>36251</v>
      </c>
      <c r="AL4" s="126">
        <v>36251</v>
      </c>
      <c r="AM4" s="126">
        <v>35886</v>
      </c>
      <c r="AN4" s="126">
        <v>35886</v>
      </c>
      <c r="AO4" s="126">
        <v>35886</v>
      </c>
      <c r="AP4" s="17">
        <v>36617</v>
      </c>
      <c r="AQ4" s="126">
        <v>36616</v>
      </c>
      <c r="AR4" s="17">
        <v>36616</v>
      </c>
      <c r="AS4" s="126">
        <v>36616</v>
      </c>
      <c r="AT4" s="126">
        <v>36250</v>
      </c>
      <c r="AU4" s="126">
        <v>36250</v>
      </c>
      <c r="AV4" s="126">
        <v>36250</v>
      </c>
      <c r="AW4" s="126">
        <v>36250</v>
      </c>
      <c r="AX4" s="137">
        <v>36250</v>
      </c>
    </row>
    <row r="5" spans="1:50" s="14" customFormat="1" ht="12" customHeight="1">
      <c r="A5" s="168" t="s">
        <v>55</v>
      </c>
      <c r="B5" s="169"/>
      <c r="C5" s="19" t="s">
        <v>247</v>
      </c>
      <c r="D5" s="34" t="s">
        <v>248</v>
      </c>
      <c r="E5" s="34" t="s">
        <v>248</v>
      </c>
      <c r="F5" s="34" t="s">
        <v>248</v>
      </c>
      <c r="G5" s="34" t="s">
        <v>248</v>
      </c>
      <c r="H5" s="34" t="s">
        <v>248</v>
      </c>
      <c r="I5" s="34" t="s">
        <v>248</v>
      </c>
      <c r="J5" s="34" t="s">
        <v>248</v>
      </c>
      <c r="K5" s="34" t="s">
        <v>248</v>
      </c>
      <c r="L5" s="34" t="s">
        <v>248</v>
      </c>
      <c r="M5" s="34" t="s">
        <v>248</v>
      </c>
      <c r="N5" s="34" t="s">
        <v>248</v>
      </c>
      <c r="O5" s="34" t="s">
        <v>248</v>
      </c>
      <c r="P5" s="34" t="s">
        <v>248</v>
      </c>
      <c r="Q5" s="34" t="s">
        <v>249</v>
      </c>
      <c r="R5" s="34" t="s">
        <v>248</v>
      </c>
      <c r="S5" s="34" t="s">
        <v>250</v>
      </c>
      <c r="T5" s="34" t="s">
        <v>44</v>
      </c>
      <c r="U5" s="34" t="s">
        <v>44</v>
      </c>
      <c r="V5" s="34" t="s">
        <v>44</v>
      </c>
      <c r="W5" s="129" t="s">
        <v>62</v>
      </c>
      <c r="X5" s="34" t="s">
        <v>44</v>
      </c>
      <c r="Y5" s="34" t="s">
        <v>251</v>
      </c>
      <c r="Z5" s="34" t="s">
        <v>251</v>
      </c>
      <c r="AA5" s="34" t="s">
        <v>252</v>
      </c>
      <c r="AB5" s="34" t="s">
        <v>44</v>
      </c>
      <c r="AC5" s="34" t="s">
        <v>253</v>
      </c>
      <c r="AD5" s="34" t="s">
        <v>47</v>
      </c>
      <c r="AE5" s="34" t="s">
        <v>47</v>
      </c>
      <c r="AF5" s="34" t="s">
        <v>47</v>
      </c>
      <c r="AG5" s="34" t="s">
        <v>254</v>
      </c>
      <c r="AH5" s="34" t="s">
        <v>255</v>
      </c>
      <c r="AI5" s="34" t="s">
        <v>255</v>
      </c>
      <c r="AJ5" s="34" t="s">
        <v>256</v>
      </c>
      <c r="AK5" s="34" t="s">
        <v>293</v>
      </c>
      <c r="AL5" s="34" t="s">
        <v>293</v>
      </c>
      <c r="AM5" s="34" t="s">
        <v>293</v>
      </c>
      <c r="AN5" s="34" t="s">
        <v>293</v>
      </c>
      <c r="AO5" s="34" t="s">
        <v>293</v>
      </c>
      <c r="AP5" s="19" t="s">
        <v>62</v>
      </c>
      <c r="AQ5" s="34" t="s">
        <v>257</v>
      </c>
      <c r="AR5" s="19" t="s">
        <v>257</v>
      </c>
      <c r="AS5" s="34" t="s">
        <v>257</v>
      </c>
      <c r="AT5" s="34" t="s">
        <v>258</v>
      </c>
      <c r="AU5" s="34" t="s">
        <v>47</v>
      </c>
      <c r="AV5" s="34" t="s">
        <v>47</v>
      </c>
      <c r="AW5" s="34" t="s">
        <v>47</v>
      </c>
      <c r="AX5" s="35" t="s">
        <v>47</v>
      </c>
    </row>
    <row r="6" spans="1:50" s="14" customFormat="1" ht="12" customHeight="1">
      <c r="A6" s="170" t="s">
        <v>56</v>
      </c>
      <c r="B6" s="171"/>
      <c r="C6" s="19">
        <v>36</v>
      </c>
      <c r="D6" s="36" t="s">
        <v>259</v>
      </c>
      <c r="E6" s="36" t="s">
        <v>259</v>
      </c>
      <c r="F6" s="36" t="s">
        <v>260</v>
      </c>
      <c r="G6" s="36" t="s">
        <v>260</v>
      </c>
      <c r="H6" s="36" t="s">
        <v>259</v>
      </c>
      <c r="I6" s="36" t="s">
        <v>261</v>
      </c>
      <c r="J6" s="36" t="s">
        <v>262</v>
      </c>
      <c r="K6" s="36" t="s">
        <v>259</v>
      </c>
      <c r="L6" s="36" t="s">
        <v>259</v>
      </c>
      <c r="M6" s="36" t="s">
        <v>260</v>
      </c>
      <c r="N6" s="36" t="s">
        <v>263</v>
      </c>
      <c r="O6" s="36" t="s">
        <v>260</v>
      </c>
      <c r="P6" s="36" t="s">
        <v>263</v>
      </c>
      <c r="Q6" s="36" t="s">
        <v>261</v>
      </c>
      <c r="R6" s="36" t="s">
        <v>263</v>
      </c>
      <c r="S6" s="36" t="s">
        <v>260</v>
      </c>
      <c r="T6" s="36" t="s">
        <v>263</v>
      </c>
      <c r="U6" s="36" t="s">
        <v>262</v>
      </c>
      <c r="V6" s="36" t="s">
        <v>261</v>
      </c>
      <c r="W6" s="19">
        <v>5</v>
      </c>
      <c r="X6" s="36" t="s">
        <v>263</v>
      </c>
      <c r="Y6" s="36" t="s">
        <v>261</v>
      </c>
      <c r="Z6" s="36" t="s">
        <v>261</v>
      </c>
      <c r="AA6" s="36" t="s">
        <v>264</v>
      </c>
      <c r="AB6" s="36" t="s">
        <v>259</v>
      </c>
      <c r="AC6" s="36" t="s">
        <v>265</v>
      </c>
      <c r="AD6" s="36" t="s">
        <v>260</v>
      </c>
      <c r="AE6" s="36" t="s">
        <v>259</v>
      </c>
      <c r="AF6" s="36" t="s">
        <v>262</v>
      </c>
      <c r="AG6" s="36" t="s">
        <v>264</v>
      </c>
      <c r="AH6" s="36" t="s">
        <v>259</v>
      </c>
      <c r="AI6" s="36" t="s">
        <v>259</v>
      </c>
      <c r="AJ6" s="36" t="s">
        <v>259</v>
      </c>
      <c r="AK6" s="36" t="s">
        <v>294</v>
      </c>
      <c r="AL6" s="36" t="s">
        <v>295</v>
      </c>
      <c r="AM6" s="36" t="s">
        <v>295</v>
      </c>
      <c r="AN6" s="36" t="s">
        <v>296</v>
      </c>
      <c r="AO6" s="36" t="s">
        <v>297</v>
      </c>
      <c r="AP6" s="19">
        <v>9</v>
      </c>
      <c r="AQ6" s="36" t="s">
        <v>260</v>
      </c>
      <c r="AR6" s="19">
        <v>9</v>
      </c>
      <c r="AS6" s="36" t="s">
        <v>260</v>
      </c>
      <c r="AT6" s="36" t="s">
        <v>266</v>
      </c>
      <c r="AU6" s="36" t="s">
        <v>263</v>
      </c>
      <c r="AV6" s="36" t="s">
        <v>263</v>
      </c>
      <c r="AW6" s="36" t="s">
        <v>261</v>
      </c>
      <c r="AX6" s="37" t="s">
        <v>267</v>
      </c>
    </row>
    <row r="7" spans="1:50" ht="18" customHeight="1">
      <c r="A7" s="9"/>
      <c r="B7" s="20" t="s">
        <v>49</v>
      </c>
      <c r="C7" s="138">
        <v>85.9</v>
      </c>
      <c r="D7" s="30">
        <v>43922100</v>
      </c>
      <c r="E7" s="30">
        <v>26467800</v>
      </c>
      <c r="F7" s="30">
        <v>16730000</v>
      </c>
      <c r="G7" s="30">
        <v>12049800</v>
      </c>
      <c r="H7" s="30">
        <v>25269400</v>
      </c>
      <c r="I7" s="30">
        <v>1827700</v>
      </c>
      <c r="J7" s="30">
        <v>16600900</v>
      </c>
      <c r="K7" s="30">
        <v>36460600</v>
      </c>
      <c r="L7" s="30">
        <v>41919000</v>
      </c>
      <c r="M7" s="30">
        <v>2608300</v>
      </c>
      <c r="N7" s="30">
        <v>1179536</v>
      </c>
      <c r="O7" s="30">
        <v>438137</v>
      </c>
      <c r="P7" s="30">
        <v>443907</v>
      </c>
      <c r="Q7" s="30">
        <v>798971</v>
      </c>
      <c r="R7" s="30">
        <v>30299639</v>
      </c>
      <c r="S7" s="30">
        <v>57058870</v>
      </c>
      <c r="T7" s="30">
        <v>114477442</v>
      </c>
      <c r="U7" s="30">
        <v>73035176</v>
      </c>
      <c r="V7" s="30">
        <v>66290791</v>
      </c>
      <c r="W7" s="139">
        <v>60</v>
      </c>
      <c r="X7" s="30">
        <v>24539768</v>
      </c>
      <c r="Y7" s="30">
        <v>50850686</v>
      </c>
      <c r="Z7" s="30">
        <v>41168222</v>
      </c>
      <c r="AA7" s="30">
        <v>12008</v>
      </c>
      <c r="AB7" s="30">
        <v>127201401</v>
      </c>
      <c r="AC7" s="30">
        <v>164310</v>
      </c>
      <c r="AD7" s="30">
        <v>342003</v>
      </c>
      <c r="AE7" s="30">
        <f>SUM(AE8:AE54)</f>
        <v>163027</v>
      </c>
      <c r="AF7" s="30">
        <v>8790</v>
      </c>
      <c r="AG7" s="30">
        <v>24736</v>
      </c>
      <c r="AH7" s="30">
        <v>55445535</v>
      </c>
      <c r="AI7" s="30">
        <v>40353592</v>
      </c>
      <c r="AJ7" s="30">
        <v>735812</v>
      </c>
      <c r="AK7" s="155">
        <v>1161893.8</v>
      </c>
      <c r="AL7" s="155">
        <v>181600.45</v>
      </c>
      <c r="AM7" s="156">
        <v>173685.7</v>
      </c>
      <c r="AN7" s="156">
        <v>968429.7</v>
      </c>
      <c r="AO7" s="156">
        <v>693765</v>
      </c>
      <c r="AP7" s="140">
        <v>24.4</v>
      </c>
      <c r="AQ7" s="30">
        <v>74582612</v>
      </c>
      <c r="AR7" s="10">
        <v>52264404</v>
      </c>
      <c r="AS7" s="30">
        <v>50965041</v>
      </c>
      <c r="AT7" s="141">
        <v>894.35</v>
      </c>
      <c r="AU7" s="30">
        <v>76714</v>
      </c>
      <c r="AV7" s="30">
        <v>61967</v>
      </c>
      <c r="AW7" s="30">
        <v>4476</v>
      </c>
      <c r="AX7" s="30">
        <v>709</v>
      </c>
    </row>
    <row r="8" spans="1:50" ht="18" customHeight="1">
      <c r="A8" s="1">
        <v>1</v>
      </c>
      <c r="B8" s="21" t="s">
        <v>50</v>
      </c>
      <c r="C8" s="138">
        <v>80.1</v>
      </c>
      <c r="D8" s="30">
        <v>2142400</v>
      </c>
      <c r="E8" s="30">
        <v>1193300</v>
      </c>
      <c r="F8" s="30">
        <v>915400</v>
      </c>
      <c r="G8" s="30">
        <v>612400</v>
      </c>
      <c r="H8" s="30">
        <v>1174600</v>
      </c>
      <c r="I8" s="30">
        <v>147900</v>
      </c>
      <c r="J8" s="30">
        <v>805800</v>
      </c>
      <c r="K8" s="30">
        <v>1709600</v>
      </c>
      <c r="L8" s="30">
        <v>1992800</v>
      </c>
      <c r="M8" s="30">
        <v>169700</v>
      </c>
      <c r="N8" s="30">
        <v>47085</v>
      </c>
      <c r="O8" s="30">
        <v>19183</v>
      </c>
      <c r="P8" s="30">
        <v>20832</v>
      </c>
      <c r="Q8" s="30">
        <v>27063</v>
      </c>
      <c r="R8" s="30">
        <v>1358403</v>
      </c>
      <c r="S8" s="30">
        <v>2325008</v>
      </c>
      <c r="T8" s="30">
        <v>5031690</v>
      </c>
      <c r="U8" s="30">
        <v>4518164</v>
      </c>
      <c r="V8" s="30">
        <v>4153832</v>
      </c>
      <c r="W8" s="139">
        <v>81</v>
      </c>
      <c r="X8" s="30">
        <v>1243803</v>
      </c>
      <c r="Y8" s="30">
        <v>2885866</v>
      </c>
      <c r="Z8" s="30">
        <v>1496016</v>
      </c>
      <c r="AA8" s="30">
        <v>1535</v>
      </c>
      <c r="AB8" s="30">
        <v>5638138</v>
      </c>
      <c r="AC8" s="30">
        <v>18417</v>
      </c>
      <c r="AD8" s="30">
        <v>16710</v>
      </c>
      <c r="AE8" s="30">
        <v>6114</v>
      </c>
      <c r="AF8" s="30">
        <v>693</v>
      </c>
      <c r="AG8" s="30">
        <v>1556</v>
      </c>
      <c r="AH8" s="30">
        <v>2485583</v>
      </c>
      <c r="AI8" s="30">
        <v>1927832</v>
      </c>
      <c r="AJ8" s="30">
        <v>35024</v>
      </c>
      <c r="AK8" s="155">
        <v>86833.5</v>
      </c>
      <c r="AL8" s="155">
        <v>18023.5</v>
      </c>
      <c r="AM8" s="156">
        <v>16871.5</v>
      </c>
      <c r="AN8" s="156">
        <v>68048.3</v>
      </c>
      <c r="AO8" s="156">
        <v>32819.4</v>
      </c>
      <c r="AP8" s="140">
        <v>20.6</v>
      </c>
      <c r="AQ8" s="30">
        <v>3537653</v>
      </c>
      <c r="AR8" s="12">
        <v>2782272</v>
      </c>
      <c r="AS8" s="30">
        <v>2452460</v>
      </c>
      <c r="AT8" s="141">
        <v>101.7</v>
      </c>
      <c r="AU8" s="30">
        <v>6388</v>
      </c>
      <c r="AV8" s="30">
        <v>5100</v>
      </c>
      <c r="AW8" s="30">
        <v>435</v>
      </c>
      <c r="AX8" s="30">
        <v>73</v>
      </c>
    </row>
    <row r="9" spans="1:50" ht="12" customHeight="1">
      <c r="A9" s="1">
        <v>2</v>
      </c>
      <c r="B9" s="21" t="s">
        <v>51</v>
      </c>
      <c r="C9" s="138">
        <v>110.8</v>
      </c>
      <c r="D9" s="30">
        <v>472500</v>
      </c>
      <c r="E9" s="30">
        <v>335000</v>
      </c>
      <c r="F9" s="30">
        <v>134700</v>
      </c>
      <c r="G9" s="30">
        <v>98500</v>
      </c>
      <c r="H9" s="30">
        <v>365100</v>
      </c>
      <c r="I9" s="30">
        <v>18400</v>
      </c>
      <c r="J9" s="30">
        <v>86500</v>
      </c>
      <c r="K9" s="30">
        <v>283500</v>
      </c>
      <c r="L9" s="30">
        <v>441100</v>
      </c>
      <c r="M9" s="30">
        <v>42500</v>
      </c>
      <c r="N9" s="30">
        <v>11743</v>
      </c>
      <c r="O9" s="30">
        <v>6706</v>
      </c>
      <c r="P9" s="30">
        <v>4216</v>
      </c>
      <c r="Q9" s="30">
        <v>7506</v>
      </c>
      <c r="R9" s="30">
        <v>173878</v>
      </c>
      <c r="S9" s="30">
        <v>591943</v>
      </c>
      <c r="T9" s="30">
        <v>1322734</v>
      </c>
      <c r="U9" s="30">
        <v>535471</v>
      </c>
      <c r="V9" s="30">
        <v>438722</v>
      </c>
      <c r="W9" s="139">
        <v>38</v>
      </c>
      <c r="X9" s="30">
        <v>597414</v>
      </c>
      <c r="Y9" s="30">
        <v>679915</v>
      </c>
      <c r="Z9" s="30">
        <v>494674</v>
      </c>
      <c r="AA9" s="30">
        <v>268</v>
      </c>
      <c r="AB9" s="30">
        <v>1507684</v>
      </c>
      <c r="AC9" s="30">
        <v>4045</v>
      </c>
      <c r="AD9" s="30">
        <v>6250</v>
      </c>
      <c r="AE9" s="30">
        <v>1790</v>
      </c>
      <c r="AF9" s="30">
        <v>367</v>
      </c>
      <c r="AG9" s="30">
        <v>362</v>
      </c>
      <c r="AH9" s="30">
        <v>595485</v>
      </c>
      <c r="AI9" s="30">
        <v>443778</v>
      </c>
      <c r="AJ9" s="30">
        <v>8780</v>
      </c>
      <c r="AK9" s="155">
        <v>18835.4</v>
      </c>
      <c r="AL9" s="155">
        <v>3735.8</v>
      </c>
      <c r="AM9" s="156">
        <v>3457</v>
      </c>
      <c r="AN9" s="156">
        <v>14978.3</v>
      </c>
      <c r="AO9" s="156">
        <v>8141.8</v>
      </c>
      <c r="AP9" s="140">
        <v>25.8</v>
      </c>
      <c r="AQ9" s="30">
        <v>947943</v>
      </c>
      <c r="AR9" s="12">
        <v>621472</v>
      </c>
      <c r="AS9" s="30">
        <v>597962</v>
      </c>
      <c r="AT9" s="141">
        <v>14.37</v>
      </c>
      <c r="AU9" s="30">
        <v>637</v>
      </c>
      <c r="AV9" s="30">
        <v>434</v>
      </c>
      <c r="AW9" s="30">
        <v>48</v>
      </c>
      <c r="AX9" s="30">
        <v>13</v>
      </c>
    </row>
    <row r="10" spans="1:50" ht="12" customHeight="1">
      <c r="A10" s="1">
        <v>3</v>
      </c>
      <c r="B10" s="21" t="s">
        <v>52</v>
      </c>
      <c r="C10" s="138">
        <v>113.3</v>
      </c>
      <c r="D10" s="30">
        <v>448100</v>
      </c>
      <c r="E10" s="30">
        <v>317000</v>
      </c>
      <c r="F10" s="30">
        <v>129200</v>
      </c>
      <c r="G10" s="30">
        <v>94000</v>
      </c>
      <c r="H10" s="30">
        <v>344200</v>
      </c>
      <c r="I10" s="30">
        <v>15700</v>
      </c>
      <c r="J10" s="30">
        <v>86600</v>
      </c>
      <c r="K10" s="30">
        <v>208000</v>
      </c>
      <c r="L10" s="30">
        <v>437000</v>
      </c>
      <c r="M10" s="30">
        <v>34700</v>
      </c>
      <c r="N10" s="30">
        <v>11894</v>
      </c>
      <c r="O10" s="30">
        <v>6672</v>
      </c>
      <c r="P10" s="30">
        <v>4404</v>
      </c>
      <c r="Q10" s="30">
        <v>7606</v>
      </c>
      <c r="R10" s="30">
        <v>115611</v>
      </c>
      <c r="S10" s="30">
        <v>587122</v>
      </c>
      <c r="T10" s="30">
        <v>1070077</v>
      </c>
      <c r="U10" s="30">
        <v>425533</v>
      </c>
      <c r="V10" s="30">
        <v>351099</v>
      </c>
      <c r="W10" s="139">
        <v>32</v>
      </c>
      <c r="X10" s="30">
        <v>809427</v>
      </c>
      <c r="Y10" s="30">
        <v>438474</v>
      </c>
      <c r="Z10" s="30">
        <v>363401</v>
      </c>
      <c r="AA10" s="30">
        <v>87</v>
      </c>
      <c r="AB10" s="30">
        <v>1421521</v>
      </c>
      <c r="AC10" s="30">
        <v>1512</v>
      </c>
      <c r="AD10" s="30">
        <v>5758</v>
      </c>
      <c r="AE10" s="30">
        <v>2073</v>
      </c>
      <c r="AF10" s="30">
        <v>79</v>
      </c>
      <c r="AG10" s="30">
        <v>447</v>
      </c>
      <c r="AH10" s="30">
        <v>556061</v>
      </c>
      <c r="AI10" s="30">
        <v>414690</v>
      </c>
      <c r="AJ10" s="30">
        <v>8489</v>
      </c>
      <c r="AK10" s="155">
        <v>32361.7</v>
      </c>
      <c r="AL10" s="155">
        <v>4704</v>
      </c>
      <c r="AM10" s="156">
        <v>4091.1</v>
      </c>
      <c r="AN10" s="156">
        <v>27284.9</v>
      </c>
      <c r="AO10" s="156">
        <v>12912</v>
      </c>
      <c r="AP10" s="140">
        <v>15.2</v>
      </c>
      <c r="AQ10" s="30">
        <v>932778</v>
      </c>
      <c r="AR10" s="12">
        <v>607739</v>
      </c>
      <c r="AS10" s="30">
        <v>595597</v>
      </c>
      <c r="AT10" s="141">
        <v>10.86</v>
      </c>
      <c r="AU10" s="30">
        <v>854</v>
      </c>
      <c r="AV10" s="30">
        <v>728</v>
      </c>
      <c r="AW10" s="30">
        <v>45</v>
      </c>
      <c r="AX10" s="30">
        <v>11</v>
      </c>
    </row>
    <row r="11" spans="1:50" ht="12" customHeight="1">
      <c r="A11" s="1">
        <v>4</v>
      </c>
      <c r="B11" s="21" t="s">
        <v>0</v>
      </c>
      <c r="C11" s="138">
        <v>93.2</v>
      </c>
      <c r="D11" s="30">
        <v>779600</v>
      </c>
      <c r="E11" s="30">
        <v>470500</v>
      </c>
      <c r="F11" s="30">
        <v>298600</v>
      </c>
      <c r="G11" s="30">
        <v>234000</v>
      </c>
      <c r="H11" s="30">
        <v>489300</v>
      </c>
      <c r="I11" s="30">
        <v>21300</v>
      </c>
      <c r="J11" s="30">
        <v>266600</v>
      </c>
      <c r="K11" s="30">
        <v>583100</v>
      </c>
      <c r="L11" s="30">
        <v>763200</v>
      </c>
      <c r="M11" s="30">
        <v>48400</v>
      </c>
      <c r="N11" s="30">
        <v>22211</v>
      </c>
      <c r="O11" s="30">
        <v>8660</v>
      </c>
      <c r="P11" s="30">
        <v>10476</v>
      </c>
      <c r="Q11" s="30">
        <v>13109</v>
      </c>
      <c r="R11" s="30">
        <v>483806</v>
      </c>
      <c r="S11" s="30">
        <v>1229921</v>
      </c>
      <c r="T11" s="30">
        <v>2213026</v>
      </c>
      <c r="U11" s="30">
        <v>1439930</v>
      </c>
      <c r="V11" s="30">
        <v>1319031</v>
      </c>
      <c r="W11" s="139">
        <v>63</v>
      </c>
      <c r="X11" s="30">
        <v>700429</v>
      </c>
      <c r="Y11" s="30">
        <v>908612</v>
      </c>
      <c r="Z11" s="30">
        <v>774037</v>
      </c>
      <c r="AA11" s="30">
        <v>152</v>
      </c>
      <c r="AB11" s="30">
        <v>2351261</v>
      </c>
      <c r="AC11" s="30">
        <v>6874</v>
      </c>
      <c r="AD11" s="30">
        <v>7416</v>
      </c>
      <c r="AE11" s="30">
        <v>3077</v>
      </c>
      <c r="AF11" s="30">
        <v>29</v>
      </c>
      <c r="AG11" s="30">
        <v>460</v>
      </c>
      <c r="AH11" s="30">
        <v>962141</v>
      </c>
      <c r="AI11" s="30">
        <v>699802</v>
      </c>
      <c r="AJ11" s="30">
        <v>13342</v>
      </c>
      <c r="AK11" s="155">
        <v>23569.4</v>
      </c>
      <c r="AL11" s="155">
        <v>3391.7</v>
      </c>
      <c r="AM11" s="156">
        <v>3347.7</v>
      </c>
      <c r="AN11" s="156">
        <v>18572.8</v>
      </c>
      <c r="AO11" s="156">
        <v>12523.6</v>
      </c>
      <c r="AP11" s="140">
        <v>28.8</v>
      </c>
      <c r="AQ11" s="30">
        <v>1475289</v>
      </c>
      <c r="AR11" s="12">
        <v>1057858</v>
      </c>
      <c r="AS11" s="30">
        <v>1015083</v>
      </c>
      <c r="AT11" s="141">
        <v>22.98</v>
      </c>
      <c r="AU11" s="30">
        <v>2072</v>
      </c>
      <c r="AV11" s="30">
        <v>1725</v>
      </c>
      <c r="AW11" s="30">
        <v>97</v>
      </c>
      <c r="AX11" s="30">
        <v>8</v>
      </c>
    </row>
    <row r="12" spans="1:50" ht="12" customHeight="1">
      <c r="A12" s="1">
        <v>5</v>
      </c>
      <c r="B12" s="21" t="s">
        <v>1</v>
      </c>
      <c r="C12" s="138">
        <v>130.4</v>
      </c>
      <c r="D12" s="30">
        <v>373700</v>
      </c>
      <c r="E12" s="30">
        <v>289500</v>
      </c>
      <c r="F12" s="30">
        <v>81000</v>
      </c>
      <c r="G12" s="30">
        <v>57400</v>
      </c>
      <c r="H12" s="30">
        <v>307100</v>
      </c>
      <c r="I12" s="30">
        <v>9300</v>
      </c>
      <c r="J12" s="30">
        <v>56200</v>
      </c>
      <c r="K12" s="30">
        <v>187300</v>
      </c>
      <c r="L12" s="30">
        <v>364700</v>
      </c>
      <c r="M12" s="30">
        <v>21600</v>
      </c>
      <c r="N12" s="30">
        <v>8801</v>
      </c>
      <c r="O12" s="30">
        <v>5363</v>
      </c>
      <c r="P12" s="30">
        <v>2583</v>
      </c>
      <c r="Q12" s="30">
        <v>6582</v>
      </c>
      <c r="R12" s="30">
        <v>143200</v>
      </c>
      <c r="S12" s="30">
        <v>515228</v>
      </c>
      <c r="T12" s="30">
        <v>765057</v>
      </c>
      <c r="U12" s="30">
        <v>371298</v>
      </c>
      <c r="V12" s="30">
        <v>283065</v>
      </c>
      <c r="W12" s="139">
        <v>34</v>
      </c>
      <c r="X12" s="30">
        <v>687345</v>
      </c>
      <c r="Y12" s="30">
        <v>461923</v>
      </c>
      <c r="Z12" s="30">
        <v>338471</v>
      </c>
      <c r="AA12" s="30">
        <v>123</v>
      </c>
      <c r="AB12" s="30">
        <v>1212041</v>
      </c>
      <c r="AC12" s="30">
        <v>3053</v>
      </c>
      <c r="AD12" s="30">
        <v>5934</v>
      </c>
      <c r="AE12" s="30">
        <v>1380</v>
      </c>
      <c r="AF12" s="30">
        <v>32</v>
      </c>
      <c r="AG12" s="30">
        <v>403</v>
      </c>
      <c r="AH12" s="30">
        <v>455703</v>
      </c>
      <c r="AI12" s="30">
        <v>340179</v>
      </c>
      <c r="AJ12" s="30">
        <v>6279</v>
      </c>
      <c r="AK12" s="155">
        <v>22638.7</v>
      </c>
      <c r="AL12" s="155">
        <v>3711.9</v>
      </c>
      <c r="AM12" s="156">
        <v>3459.2</v>
      </c>
      <c r="AN12" s="156">
        <v>18650.4</v>
      </c>
      <c r="AO12" s="156">
        <v>10583.6</v>
      </c>
      <c r="AP12" s="140">
        <v>16.4</v>
      </c>
      <c r="AQ12" s="30">
        <v>798566</v>
      </c>
      <c r="AR12" s="12">
        <v>505146</v>
      </c>
      <c r="AS12" s="30">
        <v>511977</v>
      </c>
      <c r="AT12" s="141">
        <v>12.78</v>
      </c>
      <c r="AU12" s="30">
        <v>476</v>
      </c>
      <c r="AV12" s="30">
        <v>356</v>
      </c>
      <c r="AW12" s="30">
        <v>30</v>
      </c>
      <c r="AX12" s="30">
        <v>6</v>
      </c>
    </row>
    <row r="13" spans="1:50" ht="12" customHeight="1">
      <c r="A13" s="1">
        <v>6</v>
      </c>
      <c r="B13" s="21" t="s">
        <v>2</v>
      </c>
      <c r="C13" s="138">
        <v>127.9</v>
      </c>
      <c r="D13" s="30">
        <v>363800</v>
      </c>
      <c r="E13" s="30">
        <v>278000</v>
      </c>
      <c r="F13" s="30">
        <v>83600</v>
      </c>
      <c r="G13" s="30">
        <v>65100</v>
      </c>
      <c r="H13" s="30">
        <v>295500</v>
      </c>
      <c r="I13" s="30">
        <v>7000</v>
      </c>
      <c r="J13" s="30">
        <v>60300</v>
      </c>
      <c r="K13" s="30">
        <v>262800</v>
      </c>
      <c r="L13" s="30">
        <v>358700</v>
      </c>
      <c r="M13" s="30">
        <v>21500</v>
      </c>
      <c r="N13" s="30">
        <v>9455</v>
      </c>
      <c r="O13" s="30">
        <v>4768</v>
      </c>
      <c r="P13" s="30">
        <v>3959</v>
      </c>
      <c r="Q13" s="30">
        <v>6804</v>
      </c>
      <c r="R13" s="30">
        <v>111509</v>
      </c>
      <c r="S13" s="30">
        <v>530586</v>
      </c>
      <c r="T13" s="30">
        <v>1120737</v>
      </c>
      <c r="U13" s="30">
        <v>535839</v>
      </c>
      <c r="V13" s="30">
        <v>405971</v>
      </c>
      <c r="W13" s="139">
        <v>46</v>
      </c>
      <c r="X13" s="30">
        <v>399061</v>
      </c>
      <c r="Y13" s="30">
        <v>366304</v>
      </c>
      <c r="Z13" s="30">
        <v>302992</v>
      </c>
      <c r="AA13" s="30">
        <v>77</v>
      </c>
      <c r="AB13" s="30">
        <v>1253871</v>
      </c>
      <c r="AC13" s="30">
        <v>898</v>
      </c>
      <c r="AD13" s="30">
        <v>5370</v>
      </c>
      <c r="AE13" s="30">
        <v>1796</v>
      </c>
      <c r="AF13" s="30">
        <v>9</v>
      </c>
      <c r="AG13" s="30">
        <v>402</v>
      </c>
      <c r="AH13" s="30">
        <v>436643</v>
      </c>
      <c r="AI13" s="30">
        <v>314671</v>
      </c>
      <c r="AJ13" s="30">
        <v>6622</v>
      </c>
      <c r="AK13" s="155">
        <v>15334.8</v>
      </c>
      <c r="AL13" s="155">
        <v>3616.4</v>
      </c>
      <c r="AM13" s="156">
        <v>3263.5</v>
      </c>
      <c r="AN13" s="156">
        <v>11537.8</v>
      </c>
      <c r="AO13" s="156">
        <v>8608</v>
      </c>
      <c r="AP13" s="140">
        <v>21.4</v>
      </c>
      <c r="AQ13" s="30">
        <v>882774</v>
      </c>
      <c r="AR13" s="12">
        <v>554216</v>
      </c>
      <c r="AS13" s="30">
        <v>575304</v>
      </c>
      <c r="AT13" s="141">
        <v>12.33</v>
      </c>
      <c r="AU13" s="30">
        <v>623</v>
      </c>
      <c r="AV13" s="30">
        <v>472</v>
      </c>
      <c r="AW13" s="30">
        <v>49</v>
      </c>
      <c r="AX13" s="30">
        <v>8</v>
      </c>
    </row>
    <row r="14" spans="1:50" ht="12" customHeight="1">
      <c r="A14" s="1">
        <v>7</v>
      </c>
      <c r="B14" s="21" t="s">
        <v>3</v>
      </c>
      <c r="C14" s="138">
        <v>106.1</v>
      </c>
      <c r="D14" s="30">
        <v>651000</v>
      </c>
      <c r="E14" s="30">
        <v>447200</v>
      </c>
      <c r="F14" s="30">
        <v>199000</v>
      </c>
      <c r="G14" s="30">
        <v>139500</v>
      </c>
      <c r="H14" s="30">
        <v>487900</v>
      </c>
      <c r="I14" s="30">
        <v>22600</v>
      </c>
      <c r="J14" s="30">
        <v>138200</v>
      </c>
      <c r="K14" s="30">
        <v>481400</v>
      </c>
      <c r="L14" s="30">
        <v>637300</v>
      </c>
      <c r="M14" s="30">
        <v>53400</v>
      </c>
      <c r="N14" s="30">
        <v>17375</v>
      </c>
      <c r="O14" s="30">
        <v>9314</v>
      </c>
      <c r="P14" s="30">
        <v>6599</v>
      </c>
      <c r="Q14" s="30">
        <v>12457</v>
      </c>
      <c r="R14" s="30">
        <v>238002</v>
      </c>
      <c r="S14" s="30">
        <v>968331</v>
      </c>
      <c r="T14" s="30">
        <v>1714759</v>
      </c>
      <c r="U14" s="30">
        <v>617219</v>
      </c>
      <c r="V14" s="30">
        <v>492995</v>
      </c>
      <c r="W14" s="139">
        <v>31</v>
      </c>
      <c r="X14" s="30">
        <v>594463</v>
      </c>
      <c r="Y14" s="30">
        <v>758545</v>
      </c>
      <c r="Z14" s="30">
        <v>636271</v>
      </c>
      <c r="AA14" s="30">
        <v>130</v>
      </c>
      <c r="AB14" s="30">
        <v>2145004</v>
      </c>
      <c r="AC14" s="30">
        <v>2370</v>
      </c>
      <c r="AD14" s="30">
        <v>7238</v>
      </c>
      <c r="AE14" s="30">
        <v>2666</v>
      </c>
      <c r="AF14" s="30">
        <v>42</v>
      </c>
      <c r="AG14" s="30">
        <v>565</v>
      </c>
      <c r="AH14" s="30">
        <v>814581</v>
      </c>
      <c r="AI14" s="30">
        <v>591394</v>
      </c>
      <c r="AJ14" s="30">
        <v>11512</v>
      </c>
      <c r="AK14" s="155">
        <v>38133.7</v>
      </c>
      <c r="AL14" s="155">
        <v>6029.7</v>
      </c>
      <c r="AM14" s="156">
        <v>5681.3</v>
      </c>
      <c r="AN14" s="156">
        <v>31646.3</v>
      </c>
      <c r="AO14" s="156">
        <v>17339.4</v>
      </c>
      <c r="AP14" s="140">
        <v>15.6</v>
      </c>
      <c r="AQ14" s="30">
        <v>1474392</v>
      </c>
      <c r="AR14" s="12">
        <v>1001992</v>
      </c>
      <c r="AS14" s="30">
        <v>974621</v>
      </c>
      <c r="AT14" s="141">
        <v>16.28</v>
      </c>
      <c r="AU14" s="30">
        <v>871</v>
      </c>
      <c r="AV14" s="30">
        <v>590</v>
      </c>
      <c r="AW14" s="30">
        <v>64</v>
      </c>
      <c r="AX14" s="30">
        <v>8</v>
      </c>
    </row>
    <row r="15" spans="1:50" ht="12" customHeight="1">
      <c r="A15" s="1">
        <v>8</v>
      </c>
      <c r="B15" s="21" t="s">
        <v>4</v>
      </c>
      <c r="C15" s="138">
        <v>97.9</v>
      </c>
      <c r="D15" s="30">
        <v>926900</v>
      </c>
      <c r="E15" s="30">
        <v>652800</v>
      </c>
      <c r="F15" s="30">
        <v>265800</v>
      </c>
      <c r="G15" s="30">
        <v>183500</v>
      </c>
      <c r="H15" s="30">
        <v>704000</v>
      </c>
      <c r="I15" s="30">
        <v>21200</v>
      </c>
      <c r="J15" s="30">
        <v>199000</v>
      </c>
      <c r="K15" s="30">
        <v>751700</v>
      </c>
      <c r="L15" s="30">
        <v>912400</v>
      </c>
      <c r="M15" s="30">
        <v>59500</v>
      </c>
      <c r="N15" s="30">
        <v>26515</v>
      </c>
      <c r="O15" s="30">
        <v>14282</v>
      </c>
      <c r="P15" s="30">
        <v>9699</v>
      </c>
      <c r="Q15" s="30">
        <v>22826</v>
      </c>
      <c r="R15" s="30">
        <v>336881</v>
      </c>
      <c r="S15" s="30">
        <v>1659206</v>
      </c>
      <c r="T15" s="30">
        <v>2481167</v>
      </c>
      <c r="U15" s="30">
        <v>1194408</v>
      </c>
      <c r="V15" s="30">
        <v>1026501</v>
      </c>
      <c r="W15" s="139">
        <v>41</v>
      </c>
      <c r="X15" s="30">
        <v>690905</v>
      </c>
      <c r="Y15" s="30">
        <v>1049319</v>
      </c>
      <c r="Z15" s="30">
        <v>863851</v>
      </c>
      <c r="AA15" s="30">
        <v>184</v>
      </c>
      <c r="AB15" s="30">
        <v>3027716</v>
      </c>
      <c r="AC15" s="30">
        <v>798</v>
      </c>
      <c r="AD15" s="30">
        <v>8903</v>
      </c>
      <c r="AE15" s="30">
        <v>3662</v>
      </c>
      <c r="AF15" s="30">
        <v>23</v>
      </c>
      <c r="AG15" s="30">
        <v>526</v>
      </c>
      <c r="AH15" s="30">
        <v>1085388</v>
      </c>
      <c r="AI15" s="30">
        <v>794175</v>
      </c>
      <c r="AJ15" s="30">
        <v>14056</v>
      </c>
      <c r="AK15" s="155">
        <v>54913.6</v>
      </c>
      <c r="AL15" s="155">
        <v>4402.3</v>
      </c>
      <c r="AM15" s="156">
        <v>4295</v>
      </c>
      <c r="AN15" s="156">
        <v>50280.4</v>
      </c>
      <c r="AO15" s="156">
        <v>28698.4</v>
      </c>
      <c r="AP15" s="140">
        <v>11.8</v>
      </c>
      <c r="AQ15" s="30">
        <v>2218428</v>
      </c>
      <c r="AR15" s="12">
        <v>1649876</v>
      </c>
      <c r="AS15" s="30">
        <v>1524419</v>
      </c>
      <c r="AT15" s="141">
        <v>19.47</v>
      </c>
      <c r="AU15" s="30">
        <v>1450</v>
      </c>
      <c r="AV15" s="30">
        <v>1113</v>
      </c>
      <c r="AW15" s="30">
        <v>113</v>
      </c>
      <c r="AX15" s="30">
        <v>29</v>
      </c>
    </row>
    <row r="16" spans="1:50" ht="12" customHeight="1">
      <c r="A16" s="1">
        <v>9</v>
      </c>
      <c r="B16" s="21" t="s">
        <v>5</v>
      </c>
      <c r="C16" s="138">
        <v>98.9</v>
      </c>
      <c r="D16" s="30">
        <v>629300</v>
      </c>
      <c r="E16" s="30">
        <v>434600</v>
      </c>
      <c r="F16" s="30">
        <v>186500</v>
      </c>
      <c r="G16" s="30">
        <v>142100</v>
      </c>
      <c r="H16" s="30">
        <v>480100</v>
      </c>
      <c r="I16" s="30">
        <v>14600</v>
      </c>
      <c r="J16" s="30">
        <v>132600</v>
      </c>
      <c r="K16" s="30">
        <v>510700</v>
      </c>
      <c r="L16" s="30">
        <v>615400</v>
      </c>
      <c r="M16" s="30">
        <v>39700</v>
      </c>
      <c r="N16" s="30">
        <v>18911</v>
      </c>
      <c r="O16" s="30">
        <v>9711</v>
      </c>
      <c r="P16" s="30">
        <v>7708</v>
      </c>
      <c r="Q16" s="30">
        <v>16062</v>
      </c>
      <c r="R16" s="30">
        <v>194411</v>
      </c>
      <c r="S16" s="30">
        <v>1119923</v>
      </c>
      <c r="T16" s="30">
        <v>1700506</v>
      </c>
      <c r="U16" s="30">
        <v>841647</v>
      </c>
      <c r="V16" s="30">
        <v>694844</v>
      </c>
      <c r="W16" s="139">
        <v>44</v>
      </c>
      <c r="X16" s="30">
        <v>552803</v>
      </c>
      <c r="Y16" s="30">
        <v>678782</v>
      </c>
      <c r="Z16" s="30">
        <v>548924</v>
      </c>
      <c r="AA16" s="30">
        <v>88</v>
      </c>
      <c r="AB16" s="30">
        <v>2023109</v>
      </c>
      <c r="AC16" s="30">
        <v>594</v>
      </c>
      <c r="AD16" s="30">
        <v>6234</v>
      </c>
      <c r="AE16" s="30">
        <v>2434</v>
      </c>
      <c r="AF16" s="30">
        <v>32</v>
      </c>
      <c r="AG16" s="30">
        <v>361</v>
      </c>
      <c r="AH16" s="30">
        <v>872283</v>
      </c>
      <c r="AI16" s="30">
        <v>624393</v>
      </c>
      <c r="AJ16" s="30">
        <v>11165</v>
      </c>
      <c r="AK16" s="155">
        <v>23548</v>
      </c>
      <c r="AL16" s="155">
        <v>3685.6</v>
      </c>
      <c r="AM16" s="156">
        <v>3565.3</v>
      </c>
      <c r="AN16" s="156">
        <v>19614.1</v>
      </c>
      <c r="AO16" s="156">
        <v>14761.6</v>
      </c>
      <c r="AP16" s="140">
        <v>21.7</v>
      </c>
      <c r="AQ16" s="30">
        <v>1494204</v>
      </c>
      <c r="AR16" s="12">
        <v>1101138</v>
      </c>
      <c r="AS16" s="30">
        <v>1039858</v>
      </c>
      <c r="AT16" s="141">
        <v>19.64</v>
      </c>
      <c r="AU16" s="30">
        <v>1338</v>
      </c>
      <c r="AV16" s="30">
        <v>1059</v>
      </c>
      <c r="AW16" s="30">
        <v>99</v>
      </c>
      <c r="AX16" s="30">
        <v>28</v>
      </c>
    </row>
    <row r="17" spans="1:50" ht="12" customHeight="1">
      <c r="A17" s="1">
        <v>10</v>
      </c>
      <c r="B17" s="21" t="s">
        <v>6</v>
      </c>
      <c r="C17" s="138">
        <v>97.7</v>
      </c>
      <c r="D17" s="30">
        <v>657600</v>
      </c>
      <c r="E17" s="30">
        <v>462100</v>
      </c>
      <c r="F17" s="30">
        <v>190400</v>
      </c>
      <c r="G17" s="30">
        <v>142800</v>
      </c>
      <c r="H17" s="30">
        <v>509600</v>
      </c>
      <c r="I17" s="30">
        <v>15800</v>
      </c>
      <c r="J17" s="30">
        <v>130100</v>
      </c>
      <c r="K17" s="30">
        <v>551800</v>
      </c>
      <c r="L17" s="30">
        <v>644900</v>
      </c>
      <c r="M17" s="30">
        <v>49100</v>
      </c>
      <c r="N17" s="30">
        <v>19210</v>
      </c>
      <c r="O17" s="30">
        <v>10422</v>
      </c>
      <c r="P17" s="30">
        <v>6619</v>
      </c>
      <c r="Q17" s="30">
        <v>15527</v>
      </c>
      <c r="R17" s="30">
        <v>291492</v>
      </c>
      <c r="S17" s="30">
        <v>1144164</v>
      </c>
      <c r="T17" s="30">
        <v>1856242</v>
      </c>
      <c r="U17" s="30">
        <v>702238</v>
      </c>
      <c r="V17" s="30">
        <v>602491</v>
      </c>
      <c r="W17" s="139">
        <v>36</v>
      </c>
      <c r="X17" s="30">
        <v>419322</v>
      </c>
      <c r="Y17" s="30">
        <v>734812</v>
      </c>
      <c r="Z17" s="30">
        <v>626434</v>
      </c>
      <c r="AA17" s="30">
        <v>120</v>
      </c>
      <c r="AB17" s="30">
        <v>2044941</v>
      </c>
      <c r="AC17" s="30">
        <v>1324</v>
      </c>
      <c r="AD17" s="30">
        <v>6092</v>
      </c>
      <c r="AE17" s="30">
        <v>2736</v>
      </c>
      <c r="AF17" s="30">
        <v>51</v>
      </c>
      <c r="AG17" s="30">
        <v>346</v>
      </c>
      <c r="AH17" s="30">
        <v>823593</v>
      </c>
      <c r="AI17" s="30">
        <v>596017</v>
      </c>
      <c r="AJ17" s="30">
        <v>10975</v>
      </c>
      <c r="AK17" s="155">
        <v>34130.8</v>
      </c>
      <c r="AL17" s="155">
        <v>3389.05</v>
      </c>
      <c r="AM17" s="156">
        <v>3245.9</v>
      </c>
      <c r="AN17" s="156">
        <v>30546</v>
      </c>
      <c r="AO17" s="156">
        <v>18805.9</v>
      </c>
      <c r="AP17" s="140">
        <v>17.2</v>
      </c>
      <c r="AQ17" s="30">
        <v>1620071</v>
      </c>
      <c r="AR17" s="12">
        <v>1137894</v>
      </c>
      <c r="AS17" s="30">
        <v>1117318</v>
      </c>
      <c r="AT17" s="141">
        <v>20.26</v>
      </c>
      <c r="AU17" s="30">
        <v>1137</v>
      </c>
      <c r="AV17" s="30">
        <v>872</v>
      </c>
      <c r="AW17" s="30">
        <v>105</v>
      </c>
      <c r="AX17" s="30">
        <v>17</v>
      </c>
    </row>
    <row r="18" spans="1:50" ht="12" customHeight="1">
      <c r="A18" s="1">
        <v>11</v>
      </c>
      <c r="B18" s="21" t="s">
        <v>7</v>
      </c>
      <c r="C18" s="138">
        <v>78.3</v>
      </c>
      <c r="D18" s="30">
        <v>2310400</v>
      </c>
      <c r="E18" s="30">
        <v>1458000</v>
      </c>
      <c r="F18" s="30">
        <v>792200</v>
      </c>
      <c r="G18" s="30">
        <v>600500</v>
      </c>
      <c r="H18" s="30">
        <v>1328500</v>
      </c>
      <c r="I18" s="30">
        <v>51300</v>
      </c>
      <c r="J18" s="30">
        <v>922300</v>
      </c>
      <c r="K18" s="30">
        <v>2103600</v>
      </c>
      <c r="L18" s="30">
        <v>2226300</v>
      </c>
      <c r="M18" s="30">
        <v>90100</v>
      </c>
      <c r="N18" s="30">
        <v>62883</v>
      </c>
      <c r="O18" s="30">
        <v>24187</v>
      </c>
      <c r="P18" s="30">
        <v>16799</v>
      </c>
      <c r="Q18" s="30">
        <v>35695</v>
      </c>
      <c r="R18" s="30">
        <v>1806677</v>
      </c>
      <c r="S18" s="30">
        <v>2912267</v>
      </c>
      <c r="T18" s="30">
        <v>6815179</v>
      </c>
      <c r="U18" s="30">
        <v>4350998</v>
      </c>
      <c r="V18" s="30">
        <v>3882045</v>
      </c>
      <c r="W18" s="139">
        <v>65</v>
      </c>
      <c r="X18" s="30">
        <v>508955</v>
      </c>
      <c r="Y18" s="30">
        <v>2412250</v>
      </c>
      <c r="Z18" s="30">
        <v>2028623</v>
      </c>
      <c r="AA18" s="30">
        <v>327</v>
      </c>
      <c r="AB18" s="30">
        <v>6914033</v>
      </c>
      <c r="AC18" s="30">
        <v>1889</v>
      </c>
      <c r="AD18" s="30">
        <v>14643</v>
      </c>
      <c r="AE18" s="30">
        <v>9747</v>
      </c>
      <c r="AF18" s="30">
        <v>180</v>
      </c>
      <c r="AG18" s="30">
        <v>640</v>
      </c>
      <c r="AH18" s="30">
        <v>2751567</v>
      </c>
      <c r="AI18" s="30">
        <v>2136647</v>
      </c>
      <c r="AJ18" s="30">
        <v>30040</v>
      </c>
      <c r="AK18" s="155">
        <v>45837.4</v>
      </c>
      <c r="AL18" s="155">
        <v>3359.9</v>
      </c>
      <c r="AM18" s="156">
        <v>3291.7</v>
      </c>
      <c r="AN18" s="156">
        <v>42261.5</v>
      </c>
      <c r="AO18" s="156">
        <v>26808.1</v>
      </c>
      <c r="AP18" s="140">
        <v>16.1</v>
      </c>
      <c r="AQ18" s="30">
        <v>3649279</v>
      </c>
      <c r="AR18" s="12">
        <v>2852115</v>
      </c>
      <c r="AS18" s="30">
        <v>2686418</v>
      </c>
      <c r="AT18" s="141">
        <v>35.55</v>
      </c>
      <c r="AU18" s="30">
        <v>3146</v>
      </c>
      <c r="AV18" s="30">
        <v>2516</v>
      </c>
      <c r="AW18" s="30">
        <v>206</v>
      </c>
      <c r="AX18" s="30">
        <v>24</v>
      </c>
    </row>
    <row r="19" spans="1:50" ht="12" customHeight="1">
      <c r="A19" s="1">
        <v>12</v>
      </c>
      <c r="B19" s="21" t="s">
        <v>8</v>
      </c>
      <c r="C19" s="138">
        <v>81.1</v>
      </c>
      <c r="D19" s="30">
        <v>2003700</v>
      </c>
      <c r="E19" s="30">
        <v>1245800</v>
      </c>
      <c r="F19" s="30">
        <v>714900</v>
      </c>
      <c r="G19" s="30">
        <v>486600</v>
      </c>
      <c r="H19" s="30">
        <v>1133900</v>
      </c>
      <c r="I19" s="30">
        <v>43400</v>
      </c>
      <c r="J19" s="30">
        <v>819700</v>
      </c>
      <c r="K19" s="30">
        <v>1798800</v>
      </c>
      <c r="L19" s="30">
        <v>1939600</v>
      </c>
      <c r="M19" s="30">
        <v>99500</v>
      </c>
      <c r="N19" s="30">
        <v>57468</v>
      </c>
      <c r="O19" s="30">
        <v>19480</v>
      </c>
      <c r="P19" s="30">
        <v>16866</v>
      </c>
      <c r="Q19" s="30">
        <v>33975</v>
      </c>
      <c r="R19" s="30">
        <v>1785307</v>
      </c>
      <c r="S19" s="30">
        <v>3419590</v>
      </c>
      <c r="T19" s="30">
        <v>5340835</v>
      </c>
      <c r="U19" s="30">
        <v>3095077</v>
      </c>
      <c r="V19" s="30">
        <v>2818327</v>
      </c>
      <c r="W19" s="139">
        <v>55</v>
      </c>
      <c r="X19" s="30">
        <v>621399</v>
      </c>
      <c r="Y19" s="30">
        <v>2167971</v>
      </c>
      <c r="Z19" s="30">
        <v>1811839</v>
      </c>
      <c r="AA19" s="30">
        <v>320</v>
      </c>
      <c r="AB19" s="30">
        <v>5929524</v>
      </c>
      <c r="AC19" s="30">
        <v>1765</v>
      </c>
      <c r="AD19" s="30">
        <v>12489</v>
      </c>
      <c r="AE19" s="30">
        <v>5958</v>
      </c>
      <c r="AF19" s="30">
        <v>149</v>
      </c>
      <c r="AG19" s="30">
        <v>720</v>
      </c>
      <c r="AH19" s="30">
        <v>2455296</v>
      </c>
      <c r="AI19" s="30">
        <v>1903933</v>
      </c>
      <c r="AJ19" s="30">
        <v>29407</v>
      </c>
      <c r="AK19" s="155">
        <v>38352.8</v>
      </c>
      <c r="AL19" s="155">
        <v>3669.5</v>
      </c>
      <c r="AM19" s="156">
        <v>3694.4</v>
      </c>
      <c r="AN19" s="156">
        <v>34408.5</v>
      </c>
      <c r="AO19" s="156">
        <v>26800.5</v>
      </c>
      <c r="AP19" s="140">
        <v>21.8</v>
      </c>
      <c r="AQ19" s="30">
        <v>3207929</v>
      </c>
      <c r="AR19" s="12">
        <v>2483611</v>
      </c>
      <c r="AS19" s="30">
        <v>2313671</v>
      </c>
      <c r="AT19" s="141">
        <v>31.44</v>
      </c>
      <c r="AU19" s="30">
        <v>4464</v>
      </c>
      <c r="AV19" s="30">
        <v>3602</v>
      </c>
      <c r="AW19" s="30">
        <v>226</v>
      </c>
      <c r="AX19" s="30">
        <v>21</v>
      </c>
    </row>
    <row r="20" spans="1:50" ht="12" customHeight="1">
      <c r="A20" s="1">
        <v>13</v>
      </c>
      <c r="B20" s="21" t="s">
        <v>9</v>
      </c>
      <c r="C20" s="138">
        <v>57.6</v>
      </c>
      <c r="D20" s="30">
        <v>4941700</v>
      </c>
      <c r="E20" s="30">
        <v>2051300</v>
      </c>
      <c r="F20" s="30">
        <v>2743300</v>
      </c>
      <c r="G20" s="30">
        <v>2054200</v>
      </c>
      <c r="H20" s="30">
        <v>1498400</v>
      </c>
      <c r="I20" s="30">
        <v>111800</v>
      </c>
      <c r="J20" s="30">
        <v>3289200</v>
      </c>
      <c r="K20" s="30">
        <v>4748000</v>
      </c>
      <c r="L20" s="30">
        <v>4515000</v>
      </c>
      <c r="M20" s="30">
        <v>390900</v>
      </c>
      <c r="N20" s="30">
        <v>144725</v>
      </c>
      <c r="O20" s="30">
        <v>24055</v>
      </c>
      <c r="P20" s="30">
        <v>53237</v>
      </c>
      <c r="Q20" s="30">
        <v>76366</v>
      </c>
      <c r="R20" s="30">
        <v>5110675</v>
      </c>
      <c r="S20" s="30">
        <v>4809863</v>
      </c>
      <c r="T20" s="30">
        <v>11775427</v>
      </c>
      <c r="U20" s="30">
        <v>11223829</v>
      </c>
      <c r="V20" s="30">
        <v>11062643</v>
      </c>
      <c r="W20" s="139">
        <v>96</v>
      </c>
      <c r="X20" s="30">
        <v>168045</v>
      </c>
      <c r="Y20" s="30">
        <v>5177232</v>
      </c>
      <c r="Z20" s="30">
        <v>4439772</v>
      </c>
      <c r="AA20" s="30">
        <v>1160</v>
      </c>
      <c r="AB20" s="30">
        <v>11955451</v>
      </c>
      <c r="AC20" s="30">
        <v>23280</v>
      </c>
      <c r="AD20" s="30">
        <v>26257</v>
      </c>
      <c r="AE20" s="30">
        <v>13570</v>
      </c>
      <c r="AF20" s="30">
        <v>1375</v>
      </c>
      <c r="AG20" s="30">
        <v>1520</v>
      </c>
      <c r="AH20" s="30">
        <v>7431688</v>
      </c>
      <c r="AI20" s="30">
        <v>4787506</v>
      </c>
      <c r="AJ20" s="30">
        <v>96216</v>
      </c>
      <c r="AK20" s="155">
        <v>23314.1</v>
      </c>
      <c r="AL20" s="155">
        <v>2642.6</v>
      </c>
      <c r="AM20" s="156">
        <v>2578.7</v>
      </c>
      <c r="AN20" s="156">
        <v>20550.4</v>
      </c>
      <c r="AO20" s="156">
        <v>17418.5</v>
      </c>
      <c r="AP20" s="140">
        <v>59.1</v>
      </c>
      <c r="AQ20" s="30">
        <v>4618040</v>
      </c>
      <c r="AR20" s="12">
        <v>3681100</v>
      </c>
      <c r="AS20" s="30">
        <v>3096243</v>
      </c>
      <c r="AT20" s="141">
        <v>46.83</v>
      </c>
      <c r="AU20" s="30">
        <v>5878</v>
      </c>
      <c r="AV20" s="30">
        <v>4763</v>
      </c>
      <c r="AW20" s="30">
        <v>246</v>
      </c>
      <c r="AX20" s="30">
        <v>46</v>
      </c>
    </row>
    <row r="21" spans="1:50" ht="12" customHeight="1">
      <c r="A21" s="1">
        <v>14</v>
      </c>
      <c r="B21" s="21" t="s">
        <v>10</v>
      </c>
      <c r="C21" s="138">
        <v>68.9</v>
      </c>
      <c r="D21" s="30">
        <v>3020000</v>
      </c>
      <c r="E21" s="30">
        <v>1627800</v>
      </c>
      <c r="F21" s="30">
        <v>1328600</v>
      </c>
      <c r="G21" s="30">
        <v>1012500</v>
      </c>
      <c r="H21" s="30">
        <v>1311300</v>
      </c>
      <c r="I21" s="30">
        <v>74400</v>
      </c>
      <c r="J21" s="30">
        <v>1617400</v>
      </c>
      <c r="K21" s="30">
        <v>2899200</v>
      </c>
      <c r="L21" s="30">
        <v>2888900</v>
      </c>
      <c r="M21" s="30">
        <v>139700</v>
      </c>
      <c r="N21" s="30">
        <v>91087</v>
      </c>
      <c r="O21" s="30">
        <v>25709</v>
      </c>
      <c r="P21" s="30">
        <v>29345</v>
      </c>
      <c r="Q21" s="30">
        <v>50004</v>
      </c>
      <c r="R21" s="30">
        <v>2960066</v>
      </c>
      <c r="S21" s="30">
        <v>2863701</v>
      </c>
      <c r="T21" s="30">
        <v>8340935</v>
      </c>
      <c r="U21" s="30">
        <v>7384510</v>
      </c>
      <c r="V21" s="30">
        <v>6947573</v>
      </c>
      <c r="W21" s="139">
        <v>90</v>
      </c>
      <c r="X21" s="30">
        <v>205991</v>
      </c>
      <c r="Y21" s="30">
        <v>3471742</v>
      </c>
      <c r="Z21" s="30">
        <v>3206687</v>
      </c>
      <c r="AA21" s="30">
        <v>611</v>
      </c>
      <c r="AB21" s="30">
        <v>8436847</v>
      </c>
      <c r="AC21" s="30">
        <v>6107</v>
      </c>
      <c r="AD21" s="30">
        <v>15132</v>
      </c>
      <c r="AE21" s="30">
        <v>8757</v>
      </c>
      <c r="AF21" s="30">
        <v>400</v>
      </c>
      <c r="AG21" s="30">
        <v>756</v>
      </c>
      <c r="AH21" s="30">
        <v>3405790</v>
      </c>
      <c r="AI21" s="30">
        <v>2644722</v>
      </c>
      <c r="AJ21" s="30">
        <v>42312</v>
      </c>
      <c r="AK21" s="155">
        <v>24404.1</v>
      </c>
      <c r="AL21" s="155">
        <v>2109.5</v>
      </c>
      <c r="AM21" s="156">
        <v>2023.2</v>
      </c>
      <c r="AN21" s="156">
        <v>22439.4</v>
      </c>
      <c r="AO21" s="156">
        <v>19571.2</v>
      </c>
      <c r="AP21" s="140">
        <v>53.2</v>
      </c>
      <c r="AQ21" s="30">
        <v>3821634</v>
      </c>
      <c r="AR21" s="12">
        <v>3068079</v>
      </c>
      <c r="AS21" s="30">
        <v>2818865</v>
      </c>
      <c r="AT21" s="141">
        <v>34.59</v>
      </c>
      <c r="AU21" s="30">
        <v>5685</v>
      </c>
      <c r="AV21" s="30">
        <v>4971</v>
      </c>
      <c r="AW21" s="30">
        <v>285</v>
      </c>
      <c r="AX21" s="30">
        <v>25</v>
      </c>
    </row>
    <row r="22" spans="1:50" ht="12" customHeight="1">
      <c r="A22" s="1">
        <v>15</v>
      </c>
      <c r="B22" s="21" t="s">
        <v>11</v>
      </c>
      <c r="C22" s="138">
        <v>124</v>
      </c>
      <c r="D22" s="30">
        <v>762300</v>
      </c>
      <c r="E22" s="30">
        <v>573200</v>
      </c>
      <c r="F22" s="30">
        <v>182000</v>
      </c>
      <c r="G22" s="30">
        <v>135800</v>
      </c>
      <c r="H22" s="30">
        <v>594900</v>
      </c>
      <c r="I22" s="30">
        <v>14700</v>
      </c>
      <c r="J22" s="30">
        <v>149400</v>
      </c>
      <c r="K22" s="30">
        <v>601100</v>
      </c>
      <c r="L22" s="30">
        <v>749400</v>
      </c>
      <c r="M22" s="30">
        <v>43600</v>
      </c>
      <c r="N22" s="30">
        <v>17966</v>
      </c>
      <c r="O22" s="30">
        <v>9434</v>
      </c>
      <c r="P22" s="30">
        <v>7026</v>
      </c>
      <c r="Q22" s="30">
        <v>14993</v>
      </c>
      <c r="R22" s="30">
        <v>587867</v>
      </c>
      <c r="S22" s="30">
        <v>1201751</v>
      </c>
      <c r="T22" s="30">
        <v>2200376</v>
      </c>
      <c r="U22" s="30">
        <v>968277</v>
      </c>
      <c r="V22" s="30">
        <v>753781</v>
      </c>
      <c r="W22" s="139">
        <v>42</v>
      </c>
      <c r="X22" s="30">
        <v>616006</v>
      </c>
      <c r="Y22" s="30">
        <v>1053016</v>
      </c>
      <c r="Z22" s="30">
        <v>862580</v>
      </c>
      <c r="AA22" s="30">
        <v>191</v>
      </c>
      <c r="AB22" s="30">
        <v>2497381</v>
      </c>
      <c r="AC22" s="30">
        <v>2508</v>
      </c>
      <c r="AD22" s="30">
        <v>8274</v>
      </c>
      <c r="AE22" s="30">
        <v>3089</v>
      </c>
      <c r="AF22" s="30">
        <v>62</v>
      </c>
      <c r="AG22" s="30">
        <v>704</v>
      </c>
      <c r="AH22" s="30">
        <v>954361</v>
      </c>
      <c r="AI22" s="30">
        <v>677178</v>
      </c>
      <c r="AJ22" s="30">
        <v>12921</v>
      </c>
      <c r="AK22" s="155">
        <v>36132.1</v>
      </c>
      <c r="AL22" s="155">
        <v>6592.6</v>
      </c>
      <c r="AM22" s="156">
        <v>6345.3</v>
      </c>
      <c r="AN22" s="156">
        <v>29053.2</v>
      </c>
      <c r="AO22" s="156">
        <v>19391.5</v>
      </c>
      <c r="AP22" s="140">
        <v>20.1</v>
      </c>
      <c r="AQ22" s="30">
        <v>1698499</v>
      </c>
      <c r="AR22" s="12">
        <v>1076700</v>
      </c>
      <c r="AS22" s="30">
        <v>1119095</v>
      </c>
      <c r="AT22" s="141">
        <v>17.34</v>
      </c>
      <c r="AU22" s="30">
        <v>1390</v>
      </c>
      <c r="AV22" s="30">
        <v>1128</v>
      </c>
      <c r="AW22" s="30">
        <v>73</v>
      </c>
      <c r="AX22" s="30">
        <v>15</v>
      </c>
    </row>
    <row r="23" spans="1:50" ht="12" customHeight="1">
      <c r="A23" s="1">
        <v>16</v>
      </c>
      <c r="B23" s="21" t="s">
        <v>12</v>
      </c>
      <c r="C23" s="138">
        <v>141.3</v>
      </c>
      <c r="D23" s="30">
        <v>337400</v>
      </c>
      <c r="E23" s="30">
        <v>272000</v>
      </c>
      <c r="F23" s="30">
        <v>64800</v>
      </c>
      <c r="G23" s="30">
        <v>43200</v>
      </c>
      <c r="H23" s="30">
        <v>278000</v>
      </c>
      <c r="I23" s="30">
        <v>4400</v>
      </c>
      <c r="J23" s="30">
        <v>53600</v>
      </c>
      <c r="K23" s="30">
        <v>274600</v>
      </c>
      <c r="L23" s="30">
        <v>322900</v>
      </c>
      <c r="M23" s="30">
        <v>9900</v>
      </c>
      <c r="N23" s="30">
        <v>8241</v>
      </c>
      <c r="O23" s="30">
        <v>5431</v>
      </c>
      <c r="P23" s="30">
        <v>2265</v>
      </c>
      <c r="Q23" s="30">
        <v>9978</v>
      </c>
      <c r="R23" s="30">
        <v>129047</v>
      </c>
      <c r="S23" s="30">
        <v>524280</v>
      </c>
      <c r="T23" s="30">
        <v>958663</v>
      </c>
      <c r="U23" s="30">
        <v>580301</v>
      </c>
      <c r="V23" s="30">
        <v>451104</v>
      </c>
      <c r="W23" s="139">
        <v>54</v>
      </c>
      <c r="X23" s="30">
        <v>208941</v>
      </c>
      <c r="Y23" s="30">
        <v>383229</v>
      </c>
      <c r="Z23" s="30">
        <v>331619</v>
      </c>
      <c r="AA23" s="30">
        <v>66</v>
      </c>
      <c r="AB23" s="30">
        <v>1135112</v>
      </c>
      <c r="AC23" s="30">
        <v>901</v>
      </c>
      <c r="AD23" s="30">
        <v>3372</v>
      </c>
      <c r="AE23" s="30">
        <v>2600</v>
      </c>
      <c r="AF23" s="30">
        <v>201</v>
      </c>
      <c r="AG23" s="30">
        <v>301</v>
      </c>
      <c r="AH23" s="30">
        <v>416986</v>
      </c>
      <c r="AI23" s="30">
        <v>293908</v>
      </c>
      <c r="AJ23" s="30">
        <v>5673</v>
      </c>
      <c r="AK23" s="155">
        <v>12822.9</v>
      </c>
      <c r="AL23" s="155">
        <v>2646.1</v>
      </c>
      <c r="AM23" s="156">
        <v>2390.3</v>
      </c>
      <c r="AN23" s="156">
        <v>9970.6</v>
      </c>
      <c r="AO23" s="156">
        <v>8609.7</v>
      </c>
      <c r="AP23" s="140">
        <v>35.3</v>
      </c>
      <c r="AQ23" s="30">
        <v>829246</v>
      </c>
      <c r="AR23" s="12">
        <v>559368</v>
      </c>
      <c r="AS23" s="30">
        <v>581707</v>
      </c>
      <c r="AT23" s="141">
        <v>13.32</v>
      </c>
      <c r="AU23" s="30">
        <v>1267</v>
      </c>
      <c r="AV23" s="30">
        <v>1053</v>
      </c>
      <c r="AW23" s="30">
        <v>41</v>
      </c>
      <c r="AX23" s="30">
        <v>15</v>
      </c>
    </row>
    <row r="24" spans="1:50" ht="12" customHeight="1">
      <c r="A24" s="1">
        <v>17</v>
      </c>
      <c r="B24" s="21" t="s">
        <v>13</v>
      </c>
      <c r="C24" s="138">
        <v>118.9</v>
      </c>
      <c r="D24" s="30">
        <v>389700</v>
      </c>
      <c r="E24" s="30">
        <v>265000</v>
      </c>
      <c r="F24" s="30">
        <v>120100</v>
      </c>
      <c r="G24" s="30">
        <v>92600</v>
      </c>
      <c r="H24" s="30">
        <v>276500</v>
      </c>
      <c r="I24" s="30">
        <v>6200</v>
      </c>
      <c r="J24" s="30">
        <v>105600</v>
      </c>
      <c r="K24" s="30">
        <v>341600</v>
      </c>
      <c r="L24" s="30">
        <v>370900</v>
      </c>
      <c r="M24" s="30">
        <v>19900</v>
      </c>
      <c r="N24" s="30">
        <v>10627</v>
      </c>
      <c r="O24" s="30">
        <v>5601</v>
      </c>
      <c r="P24" s="30">
        <v>4199</v>
      </c>
      <c r="Q24" s="30">
        <v>7653</v>
      </c>
      <c r="R24" s="30">
        <v>165090</v>
      </c>
      <c r="S24" s="30">
        <v>660398</v>
      </c>
      <c r="T24" s="30">
        <v>1086786</v>
      </c>
      <c r="U24" s="30">
        <v>585428</v>
      </c>
      <c r="V24" s="30">
        <v>494380</v>
      </c>
      <c r="W24" s="139">
        <v>53</v>
      </c>
      <c r="X24" s="30">
        <v>234386</v>
      </c>
      <c r="Y24" s="30">
        <v>478566</v>
      </c>
      <c r="Z24" s="30">
        <v>356046</v>
      </c>
      <c r="AA24" s="30">
        <v>127</v>
      </c>
      <c r="AB24" s="30">
        <v>1182745</v>
      </c>
      <c r="AC24" s="30">
        <v>4772</v>
      </c>
      <c r="AD24" s="30">
        <v>3554</v>
      </c>
      <c r="AE24" s="30">
        <v>1846</v>
      </c>
      <c r="AF24" s="30">
        <v>164</v>
      </c>
      <c r="AG24" s="30">
        <v>343</v>
      </c>
      <c r="AH24" s="30">
        <v>478519</v>
      </c>
      <c r="AI24" s="30">
        <v>333579</v>
      </c>
      <c r="AJ24" s="30">
        <v>6950</v>
      </c>
      <c r="AK24" s="155">
        <v>12332.9</v>
      </c>
      <c r="AL24" s="155">
        <v>2482.2</v>
      </c>
      <c r="AM24" s="156">
        <v>2424.5</v>
      </c>
      <c r="AN24" s="156">
        <v>9722.8</v>
      </c>
      <c r="AO24" s="156">
        <v>8171.7</v>
      </c>
      <c r="AP24" s="140">
        <v>24.1</v>
      </c>
      <c r="AQ24" s="30">
        <v>813945</v>
      </c>
      <c r="AR24" s="12">
        <v>564640</v>
      </c>
      <c r="AS24" s="30">
        <v>577733</v>
      </c>
      <c r="AT24" s="141">
        <v>11.08</v>
      </c>
      <c r="AU24" s="30">
        <v>844</v>
      </c>
      <c r="AV24" s="30">
        <v>643</v>
      </c>
      <c r="AW24" s="30">
        <v>44</v>
      </c>
      <c r="AX24" s="30">
        <v>15</v>
      </c>
    </row>
    <row r="25" spans="1:50" ht="12" customHeight="1">
      <c r="A25" s="1">
        <v>18</v>
      </c>
      <c r="B25" s="21" t="s">
        <v>14</v>
      </c>
      <c r="C25" s="138">
        <v>132.4</v>
      </c>
      <c r="D25" s="30">
        <v>244300</v>
      </c>
      <c r="E25" s="30">
        <v>184500</v>
      </c>
      <c r="F25" s="30">
        <v>59100</v>
      </c>
      <c r="G25" s="30">
        <v>39500</v>
      </c>
      <c r="H25" s="30">
        <v>195000</v>
      </c>
      <c r="I25" s="30">
        <v>5800</v>
      </c>
      <c r="J25" s="30">
        <v>42400</v>
      </c>
      <c r="K25" s="30">
        <v>196000</v>
      </c>
      <c r="L25" s="30">
        <v>238500</v>
      </c>
      <c r="M25" s="30">
        <v>9500</v>
      </c>
      <c r="N25" s="30">
        <v>6326</v>
      </c>
      <c r="O25" s="30">
        <v>3648</v>
      </c>
      <c r="P25" s="30">
        <v>2105</v>
      </c>
      <c r="Q25" s="30">
        <v>6676</v>
      </c>
      <c r="R25" s="30">
        <v>65764</v>
      </c>
      <c r="S25" s="30">
        <v>387858</v>
      </c>
      <c r="T25" s="30">
        <v>669013</v>
      </c>
      <c r="U25" s="30">
        <v>421467</v>
      </c>
      <c r="V25" s="30">
        <v>351357</v>
      </c>
      <c r="W25" s="139">
        <v>53</v>
      </c>
      <c r="X25" s="30">
        <v>203973</v>
      </c>
      <c r="Y25" s="30">
        <v>284952</v>
      </c>
      <c r="Z25" s="30">
        <v>232433</v>
      </c>
      <c r="AA25" s="30">
        <v>48</v>
      </c>
      <c r="AB25" s="30">
        <v>838375</v>
      </c>
      <c r="AC25" s="30">
        <v>333</v>
      </c>
      <c r="AD25" s="30">
        <v>2622</v>
      </c>
      <c r="AE25" s="30">
        <v>1248</v>
      </c>
      <c r="AF25" s="30">
        <v>76</v>
      </c>
      <c r="AG25" s="30">
        <v>250</v>
      </c>
      <c r="AH25" s="30">
        <v>313898</v>
      </c>
      <c r="AI25" s="30">
        <v>209668</v>
      </c>
      <c r="AJ25" s="30">
        <v>4894</v>
      </c>
      <c r="AK25" s="155">
        <v>10194.1</v>
      </c>
      <c r="AL25" s="155">
        <v>2299.8</v>
      </c>
      <c r="AM25" s="156">
        <v>2202.9</v>
      </c>
      <c r="AN25" s="156">
        <v>7761.1</v>
      </c>
      <c r="AO25" s="156">
        <v>6756.5</v>
      </c>
      <c r="AP25" s="140">
        <v>27.7</v>
      </c>
      <c r="AQ25" s="30">
        <v>608160</v>
      </c>
      <c r="AR25" s="12">
        <v>403514</v>
      </c>
      <c r="AS25" s="30">
        <v>413807</v>
      </c>
      <c r="AT25" s="141">
        <v>9.37</v>
      </c>
      <c r="AU25" s="30">
        <v>619</v>
      </c>
      <c r="AV25" s="30">
        <v>517</v>
      </c>
      <c r="AW25" s="30">
        <v>48</v>
      </c>
      <c r="AX25" s="30">
        <v>8</v>
      </c>
    </row>
    <row r="26" spans="1:50" ht="12" customHeight="1">
      <c r="A26" s="1">
        <v>19</v>
      </c>
      <c r="B26" s="21" t="s">
        <v>15</v>
      </c>
      <c r="C26" s="138">
        <v>101.6</v>
      </c>
      <c r="D26" s="30">
        <v>297700</v>
      </c>
      <c r="E26" s="30">
        <v>200400</v>
      </c>
      <c r="F26" s="30">
        <v>95000</v>
      </c>
      <c r="G26" s="30">
        <v>66600</v>
      </c>
      <c r="H26" s="30">
        <v>220600</v>
      </c>
      <c r="I26" s="30">
        <v>6400</v>
      </c>
      <c r="J26" s="30">
        <v>68800</v>
      </c>
      <c r="K26" s="30">
        <v>261700</v>
      </c>
      <c r="L26" s="30">
        <v>291100</v>
      </c>
      <c r="M26" s="30">
        <v>20100</v>
      </c>
      <c r="N26" s="30">
        <v>8344</v>
      </c>
      <c r="O26" s="30">
        <v>4664</v>
      </c>
      <c r="P26" s="30">
        <v>2930</v>
      </c>
      <c r="Q26" s="30">
        <v>5854</v>
      </c>
      <c r="R26" s="30">
        <v>72854</v>
      </c>
      <c r="S26" s="30">
        <v>503460</v>
      </c>
      <c r="T26" s="30">
        <v>626763</v>
      </c>
      <c r="U26" s="30">
        <v>321353</v>
      </c>
      <c r="V26" s="30">
        <v>253300</v>
      </c>
      <c r="W26" s="139">
        <v>39</v>
      </c>
      <c r="X26" s="30">
        <v>237313</v>
      </c>
      <c r="Y26" s="30">
        <v>274441</v>
      </c>
      <c r="Z26" s="30">
        <v>238377</v>
      </c>
      <c r="AA26" s="30">
        <v>40</v>
      </c>
      <c r="AB26" s="30">
        <v>895567</v>
      </c>
      <c r="AC26" s="30">
        <v>44</v>
      </c>
      <c r="AD26" s="30">
        <v>2848</v>
      </c>
      <c r="AE26" s="30">
        <v>1111</v>
      </c>
      <c r="AF26" s="30">
        <v>32</v>
      </c>
      <c r="AG26" s="30">
        <v>274</v>
      </c>
      <c r="AH26" s="30">
        <v>387755</v>
      </c>
      <c r="AI26" s="30">
        <v>268133</v>
      </c>
      <c r="AJ26" s="30">
        <v>6108</v>
      </c>
      <c r="AK26" s="155">
        <v>10635.3</v>
      </c>
      <c r="AL26" s="155">
        <v>1957.8</v>
      </c>
      <c r="AM26" s="156">
        <v>1875.1</v>
      </c>
      <c r="AN26" s="156">
        <v>8572.9</v>
      </c>
      <c r="AO26" s="156">
        <v>6643.4</v>
      </c>
      <c r="AP26" s="140">
        <v>27.8</v>
      </c>
      <c r="AQ26" s="30">
        <v>681532</v>
      </c>
      <c r="AR26" s="12">
        <v>444403</v>
      </c>
      <c r="AS26" s="30">
        <v>444251</v>
      </c>
      <c r="AT26" s="141">
        <v>5.68</v>
      </c>
      <c r="AU26" s="30">
        <v>122</v>
      </c>
      <c r="AV26" s="30">
        <v>59</v>
      </c>
      <c r="AW26" s="30">
        <v>26</v>
      </c>
      <c r="AX26" s="30">
        <v>4</v>
      </c>
    </row>
    <row r="27" spans="1:50" ht="12" customHeight="1">
      <c r="A27" s="1">
        <v>20</v>
      </c>
      <c r="B27" s="21" t="s">
        <v>16</v>
      </c>
      <c r="C27" s="138">
        <v>115.6</v>
      </c>
      <c r="D27" s="30">
        <v>713900</v>
      </c>
      <c r="E27" s="30">
        <v>510500</v>
      </c>
      <c r="F27" s="30">
        <v>198900</v>
      </c>
      <c r="G27" s="30">
        <v>135200</v>
      </c>
      <c r="H27" s="30">
        <v>548300</v>
      </c>
      <c r="I27" s="30">
        <v>34100</v>
      </c>
      <c r="J27" s="30">
        <v>129700</v>
      </c>
      <c r="K27" s="30">
        <v>421500</v>
      </c>
      <c r="L27" s="30">
        <v>694300</v>
      </c>
      <c r="M27" s="30">
        <v>55500</v>
      </c>
      <c r="N27" s="30">
        <v>20180</v>
      </c>
      <c r="O27" s="30">
        <v>10789</v>
      </c>
      <c r="P27" s="30">
        <v>7365</v>
      </c>
      <c r="Q27" s="30">
        <v>14558</v>
      </c>
      <c r="R27" s="30">
        <v>312203</v>
      </c>
      <c r="S27" s="30">
        <v>1201691</v>
      </c>
      <c r="T27" s="30">
        <v>1910221</v>
      </c>
      <c r="U27" s="30">
        <v>1025237</v>
      </c>
      <c r="V27" s="30">
        <v>831176</v>
      </c>
      <c r="W27" s="139">
        <v>51</v>
      </c>
      <c r="X27" s="30">
        <v>1037220</v>
      </c>
      <c r="Y27" s="30">
        <v>694041</v>
      </c>
      <c r="Z27" s="30">
        <v>538323</v>
      </c>
      <c r="AA27" s="30">
        <v>120</v>
      </c>
      <c r="AB27" s="30">
        <v>2233297</v>
      </c>
      <c r="AC27" s="30">
        <v>1815</v>
      </c>
      <c r="AD27" s="30">
        <v>6159</v>
      </c>
      <c r="AE27" s="30">
        <v>2295</v>
      </c>
      <c r="AF27" s="30">
        <v>96</v>
      </c>
      <c r="AG27" s="30">
        <v>685</v>
      </c>
      <c r="AH27" s="30">
        <v>939628</v>
      </c>
      <c r="AI27" s="30">
        <v>667917</v>
      </c>
      <c r="AJ27" s="30">
        <v>13577</v>
      </c>
      <c r="AK27" s="155">
        <v>46606.2</v>
      </c>
      <c r="AL27" s="155">
        <v>5584.4</v>
      </c>
      <c r="AM27" s="156">
        <v>5366</v>
      </c>
      <c r="AN27" s="156">
        <v>40595.3</v>
      </c>
      <c r="AO27" s="156">
        <v>25749.3</v>
      </c>
      <c r="AP27" s="140">
        <v>13.6</v>
      </c>
      <c r="AQ27" s="30">
        <v>1762015</v>
      </c>
      <c r="AR27" s="12">
        <v>1094665</v>
      </c>
      <c r="AS27" s="30">
        <v>1123702</v>
      </c>
      <c r="AT27" s="141">
        <v>16.61</v>
      </c>
      <c r="AU27" s="30">
        <v>687</v>
      </c>
      <c r="AV27" s="30">
        <v>430</v>
      </c>
      <c r="AW27" s="30">
        <v>83</v>
      </c>
      <c r="AX27" s="30">
        <v>8</v>
      </c>
    </row>
    <row r="28" spans="1:50" ht="12" customHeight="1">
      <c r="A28" s="1">
        <v>21</v>
      </c>
      <c r="B28" s="21" t="s">
        <v>17</v>
      </c>
      <c r="C28" s="138">
        <v>113</v>
      </c>
      <c r="D28" s="30">
        <v>649000</v>
      </c>
      <c r="E28" s="30">
        <v>476800</v>
      </c>
      <c r="F28" s="30">
        <v>166900</v>
      </c>
      <c r="G28" s="30">
        <v>127600</v>
      </c>
      <c r="H28" s="30">
        <v>495300</v>
      </c>
      <c r="I28" s="30">
        <v>23600</v>
      </c>
      <c r="J28" s="30">
        <v>127800</v>
      </c>
      <c r="K28" s="30">
        <v>509700</v>
      </c>
      <c r="L28" s="30">
        <v>632000</v>
      </c>
      <c r="M28" s="30">
        <v>28300</v>
      </c>
      <c r="N28" s="30">
        <v>17193</v>
      </c>
      <c r="O28" s="30">
        <v>8627</v>
      </c>
      <c r="P28" s="30">
        <v>6376</v>
      </c>
      <c r="Q28" s="30">
        <v>14216</v>
      </c>
      <c r="R28" s="30">
        <v>268398</v>
      </c>
      <c r="S28" s="30">
        <v>969563</v>
      </c>
      <c r="T28" s="30">
        <v>1700014</v>
      </c>
      <c r="U28" s="30">
        <v>908879</v>
      </c>
      <c r="V28" s="30">
        <v>739738</v>
      </c>
      <c r="W28" s="139">
        <v>46</v>
      </c>
      <c r="X28" s="30">
        <v>428241</v>
      </c>
      <c r="Y28" s="30">
        <v>690166</v>
      </c>
      <c r="Z28" s="30">
        <v>564181</v>
      </c>
      <c r="AA28" s="30">
        <v>137</v>
      </c>
      <c r="AB28" s="30">
        <v>2138561</v>
      </c>
      <c r="AC28" s="30">
        <v>3071</v>
      </c>
      <c r="AD28" s="30">
        <v>6437</v>
      </c>
      <c r="AE28" s="30">
        <v>3812</v>
      </c>
      <c r="AF28" s="30">
        <v>84</v>
      </c>
      <c r="AG28" s="30">
        <v>456</v>
      </c>
      <c r="AH28" s="30">
        <v>815878</v>
      </c>
      <c r="AI28" s="30">
        <v>571443</v>
      </c>
      <c r="AJ28" s="30">
        <v>10835</v>
      </c>
      <c r="AK28" s="155">
        <v>29188.8</v>
      </c>
      <c r="AL28" s="155">
        <v>4608.2</v>
      </c>
      <c r="AM28" s="156">
        <v>4410.2</v>
      </c>
      <c r="AN28" s="156">
        <v>24362.6</v>
      </c>
      <c r="AO28" s="156">
        <v>17058.3</v>
      </c>
      <c r="AP28" s="140">
        <v>19.2</v>
      </c>
      <c r="AQ28" s="30">
        <v>1541923</v>
      </c>
      <c r="AR28" s="12">
        <v>1077785</v>
      </c>
      <c r="AS28" s="30">
        <v>1081128</v>
      </c>
      <c r="AT28" s="141">
        <v>12.87</v>
      </c>
      <c r="AU28" s="30">
        <v>1066</v>
      </c>
      <c r="AV28" s="30">
        <v>863</v>
      </c>
      <c r="AW28" s="30">
        <v>62</v>
      </c>
      <c r="AX28" s="30">
        <v>18</v>
      </c>
    </row>
    <row r="29" spans="1:50" ht="12" customHeight="1">
      <c r="A29" s="1">
        <v>22</v>
      </c>
      <c r="B29" s="21" t="s">
        <v>18</v>
      </c>
      <c r="C29" s="138">
        <v>93.8</v>
      </c>
      <c r="D29" s="30">
        <v>1206600</v>
      </c>
      <c r="E29" s="30">
        <v>783500</v>
      </c>
      <c r="F29" s="30">
        <v>410000</v>
      </c>
      <c r="G29" s="30">
        <v>315100</v>
      </c>
      <c r="H29" s="30">
        <v>828600</v>
      </c>
      <c r="I29" s="30">
        <v>33200</v>
      </c>
      <c r="J29" s="30">
        <v>339500</v>
      </c>
      <c r="K29" s="30">
        <v>1084100</v>
      </c>
      <c r="L29" s="30">
        <v>1179300</v>
      </c>
      <c r="M29" s="30">
        <v>66400</v>
      </c>
      <c r="N29" s="30">
        <v>36393</v>
      </c>
      <c r="O29" s="30">
        <v>19018</v>
      </c>
      <c r="P29" s="30">
        <v>13634</v>
      </c>
      <c r="Q29" s="30">
        <v>29390</v>
      </c>
      <c r="R29" s="30">
        <v>802900</v>
      </c>
      <c r="S29" s="30">
        <v>1820602</v>
      </c>
      <c r="T29" s="30">
        <v>3493130</v>
      </c>
      <c r="U29" s="30">
        <v>1499093</v>
      </c>
      <c r="V29" s="30">
        <v>1245158</v>
      </c>
      <c r="W29" s="139">
        <v>42</v>
      </c>
      <c r="X29" s="30">
        <v>456546</v>
      </c>
      <c r="Y29" s="30">
        <v>1376070</v>
      </c>
      <c r="Z29" s="30">
        <v>1173862</v>
      </c>
      <c r="AA29" s="30">
        <v>237</v>
      </c>
      <c r="AB29" s="30">
        <v>3814967</v>
      </c>
      <c r="AC29" s="30">
        <v>2687</v>
      </c>
      <c r="AD29" s="30">
        <v>10882</v>
      </c>
      <c r="AE29" s="30">
        <v>5490</v>
      </c>
      <c r="AF29" s="30">
        <v>36</v>
      </c>
      <c r="AG29" s="30">
        <v>607</v>
      </c>
      <c r="AH29" s="30">
        <v>1571847</v>
      </c>
      <c r="AI29" s="30">
        <v>1106273</v>
      </c>
      <c r="AJ29" s="30">
        <v>20734</v>
      </c>
      <c r="AK29" s="155">
        <v>35788.4</v>
      </c>
      <c r="AL29" s="155">
        <v>4380.8</v>
      </c>
      <c r="AM29" s="156">
        <v>4293.5</v>
      </c>
      <c r="AN29" s="156">
        <v>31158.7</v>
      </c>
      <c r="AO29" s="156">
        <v>24306.2</v>
      </c>
      <c r="AP29" s="140">
        <v>24.7</v>
      </c>
      <c r="AQ29" s="30">
        <v>2608231</v>
      </c>
      <c r="AR29" s="12">
        <v>1795115</v>
      </c>
      <c r="AS29" s="30">
        <v>1783035</v>
      </c>
      <c r="AT29" s="141">
        <v>20.65</v>
      </c>
      <c r="AU29" s="30">
        <v>1546</v>
      </c>
      <c r="AV29" s="30">
        <v>1133</v>
      </c>
      <c r="AW29" s="30">
        <v>93</v>
      </c>
      <c r="AX29" s="30">
        <v>22</v>
      </c>
    </row>
    <row r="30" spans="1:50" ht="12" customHeight="1">
      <c r="A30" s="1">
        <v>23</v>
      </c>
      <c r="B30" s="21" t="s">
        <v>19</v>
      </c>
      <c r="C30" s="138">
        <v>88</v>
      </c>
      <c r="D30" s="30">
        <v>2342000</v>
      </c>
      <c r="E30" s="30">
        <v>1355700</v>
      </c>
      <c r="F30" s="30">
        <v>935400</v>
      </c>
      <c r="G30" s="30">
        <v>655000</v>
      </c>
      <c r="H30" s="30">
        <v>1244000</v>
      </c>
      <c r="I30" s="30">
        <v>109400</v>
      </c>
      <c r="J30" s="30">
        <v>979100</v>
      </c>
      <c r="K30" s="30">
        <v>2129400</v>
      </c>
      <c r="L30" s="30">
        <v>2240700</v>
      </c>
      <c r="M30" s="30">
        <v>87900</v>
      </c>
      <c r="N30" s="30">
        <v>70610</v>
      </c>
      <c r="O30" s="30">
        <v>23107</v>
      </c>
      <c r="P30" s="30">
        <v>30929</v>
      </c>
      <c r="Q30" s="30">
        <v>56591</v>
      </c>
      <c r="R30" s="30">
        <v>2102184</v>
      </c>
      <c r="S30" s="30">
        <v>3743219</v>
      </c>
      <c r="T30" s="30">
        <v>6858505</v>
      </c>
      <c r="U30" s="30">
        <v>3569905</v>
      </c>
      <c r="V30" s="30">
        <v>3272865</v>
      </c>
      <c r="W30" s="139">
        <v>53</v>
      </c>
      <c r="X30" s="30">
        <v>728846</v>
      </c>
      <c r="Y30" s="30">
        <v>2745091</v>
      </c>
      <c r="Z30" s="30">
        <v>2307320</v>
      </c>
      <c r="AA30" s="30">
        <v>612</v>
      </c>
      <c r="AB30" s="30">
        <v>6957428</v>
      </c>
      <c r="AC30" s="30">
        <v>3762</v>
      </c>
      <c r="AD30" s="30">
        <v>15778</v>
      </c>
      <c r="AE30" s="30">
        <v>10218</v>
      </c>
      <c r="AF30" s="30">
        <v>336</v>
      </c>
      <c r="AG30" s="30">
        <v>936</v>
      </c>
      <c r="AH30" s="30">
        <v>2988115</v>
      </c>
      <c r="AI30" s="30">
        <v>2114877</v>
      </c>
      <c r="AJ30" s="30">
        <v>39156</v>
      </c>
      <c r="AK30" s="155">
        <v>47783.5</v>
      </c>
      <c r="AL30" s="155">
        <v>5380.7</v>
      </c>
      <c r="AM30" s="156">
        <v>5326.2</v>
      </c>
      <c r="AN30" s="156">
        <v>42107.5</v>
      </c>
      <c r="AO30" s="156">
        <v>35905.6</v>
      </c>
      <c r="AP30" s="140">
        <v>31.7</v>
      </c>
      <c r="AQ30" s="30">
        <v>4614786</v>
      </c>
      <c r="AR30" s="12">
        <v>3551293</v>
      </c>
      <c r="AS30" s="30">
        <v>3325489</v>
      </c>
      <c r="AT30" s="141">
        <v>42.89</v>
      </c>
      <c r="AU30" s="30">
        <v>3540</v>
      </c>
      <c r="AV30" s="30">
        <v>2854</v>
      </c>
      <c r="AW30" s="30">
        <v>266</v>
      </c>
      <c r="AX30" s="30">
        <v>45</v>
      </c>
    </row>
    <row r="31" spans="1:50" ht="12" customHeight="1">
      <c r="A31" s="1">
        <v>24</v>
      </c>
      <c r="B31" s="21" t="s">
        <v>20</v>
      </c>
      <c r="C31" s="138">
        <v>104.4</v>
      </c>
      <c r="D31" s="30">
        <v>594800</v>
      </c>
      <c r="E31" s="30">
        <v>454500</v>
      </c>
      <c r="F31" s="30">
        <v>135900</v>
      </c>
      <c r="G31" s="30">
        <v>98100</v>
      </c>
      <c r="H31" s="30">
        <v>475100</v>
      </c>
      <c r="I31" s="30">
        <v>19100</v>
      </c>
      <c r="J31" s="30">
        <v>98600</v>
      </c>
      <c r="K31" s="30">
        <v>437200</v>
      </c>
      <c r="L31" s="30">
        <v>577500</v>
      </c>
      <c r="M31" s="30">
        <v>28100</v>
      </c>
      <c r="N31" s="30">
        <v>16825</v>
      </c>
      <c r="O31" s="30">
        <v>8911</v>
      </c>
      <c r="P31" s="30">
        <v>6062</v>
      </c>
      <c r="Q31" s="30">
        <v>14566</v>
      </c>
      <c r="R31" s="30">
        <v>230380</v>
      </c>
      <c r="S31" s="30">
        <v>988132</v>
      </c>
      <c r="T31" s="30">
        <v>1692363</v>
      </c>
      <c r="U31" s="30">
        <v>360956</v>
      </c>
      <c r="V31" s="30">
        <v>260609</v>
      </c>
      <c r="W31" s="139">
        <v>23</v>
      </c>
      <c r="X31" s="30">
        <v>610204</v>
      </c>
      <c r="Y31" s="30">
        <v>841837</v>
      </c>
      <c r="Z31" s="30">
        <v>552431</v>
      </c>
      <c r="AA31" s="30">
        <v>257</v>
      </c>
      <c r="AB31" s="30">
        <v>1883869</v>
      </c>
      <c r="AC31" s="30">
        <v>3276</v>
      </c>
      <c r="AD31" s="30">
        <v>5460</v>
      </c>
      <c r="AE31" s="30">
        <v>2657</v>
      </c>
      <c r="AF31" s="30">
        <v>137</v>
      </c>
      <c r="AG31" s="30">
        <v>474</v>
      </c>
      <c r="AH31" s="30">
        <v>752034</v>
      </c>
      <c r="AI31" s="30">
        <v>551746</v>
      </c>
      <c r="AJ31" s="30">
        <v>10045</v>
      </c>
      <c r="AK31" s="155">
        <v>23741.3</v>
      </c>
      <c r="AL31" s="155">
        <v>3828.9</v>
      </c>
      <c r="AM31" s="156">
        <v>3926.2</v>
      </c>
      <c r="AN31" s="156">
        <v>19710.8</v>
      </c>
      <c r="AO31" s="156">
        <v>13870.3</v>
      </c>
      <c r="AP31" s="140">
        <v>19.7</v>
      </c>
      <c r="AQ31" s="30">
        <v>1340738</v>
      </c>
      <c r="AR31" s="12">
        <v>874072</v>
      </c>
      <c r="AS31" s="30">
        <v>906584</v>
      </c>
      <c r="AT31" s="141">
        <v>11.14</v>
      </c>
      <c r="AU31" s="30">
        <v>1510</v>
      </c>
      <c r="AV31" s="30">
        <v>1308</v>
      </c>
      <c r="AW31" s="30">
        <v>76</v>
      </c>
      <c r="AX31" s="30">
        <v>11</v>
      </c>
    </row>
    <row r="32" spans="1:50" ht="12" customHeight="1">
      <c r="A32" s="1">
        <v>25</v>
      </c>
      <c r="B32" s="21" t="s">
        <v>21</v>
      </c>
      <c r="C32" s="138">
        <v>113.5</v>
      </c>
      <c r="D32" s="30">
        <v>403100</v>
      </c>
      <c r="E32" s="30">
        <v>297800</v>
      </c>
      <c r="F32" s="30">
        <v>100500</v>
      </c>
      <c r="G32" s="30">
        <v>68900</v>
      </c>
      <c r="H32" s="30">
        <v>292900</v>
      </c>
      <c r="I32" s="30">
        <v>13400</v>
      </c>
      <c r="J32" s="30">
        <v>95500</v>
      </c>
      <c r="K32" s="30">
        <v>302100</v>
      </c>
      <c r="L32" s="30">
        <v>393500</v>
      </c>
      <c r="M32" s="30">
        <v>16800</v>
      </c>
      <c r="N32" s="30">
        <v>15144</v>
      </c>
      <c r="O32" s="30">
        <v>6701</v>
      </c>
      <c r="P32" s="30">
        <v>6741</v>
      </c>
      <c r="Q32" s="30">
        <v>12120</v>
      </c>
      <c r="R32" s="30">
        <v>166328</v>
      </c>
      <c r="S32" s="30">
        <v>692947</v>
      </c>
      <c r="T32" s="30">
        <v>1225607</v>
      </c>
      <c r="U32" s="30">
        <v>688383</v>
      </c>
      <c r="V32" s="30">
        <v>559456</v>
      </c>
      <c r="W32" s="139">
        <v>59</v>
      </c>
      <c r="X32" s="30">
        <v>380000</v>
      </c>
      <c r="Y32" s="30">
        <v>446670</v>
      </c>
      <c r="Z32" s="30">
        <v>346906</v>
      </c>
      <c r="AA32" s="30">
        <v>102</v>
      </c>
      <c r="AB32" s="30">
        <v>1337464</v>
      </c>
      <c r="AC32" s="30">
        <v>929</v>
      </c>
      <c r="AD32" s="30">
        <v>2821</v>
      </c>
      <c r="AE32" s="30">
        <v>1449</v>
      </c>
      <c r="AF32" s="30">
        <v>59</v>
      </c>
      <c r="AG32" s="30">
        <v>260</v>
      </c>
      <c r="AH32" s="30">
        <v>505193</v>
      </c>
      <c r="AI32" s="30">
        <v>372506</v>
      </c>
      <c r="AJ32" s="30">
        <v>6593</v>
      </c>
      <c r="AK32" s="155">
        <v>11306.4</v>
      </c>
      <c r="AL32" s="155">
        <v>2457.5</v>
      </c>
      <c r="AM32" s="156">
        <v>2403.4</v>
      </c>
      <c r="AN32" s="156">
        <v>8652.6</v>
      </c>
      <c r="AO32" s="156">
        <v>7482.2</v>
      </c>
      <c r="AP32" s="140">
        <v>27.6</v>
      </c>
      <c r="AQ32" s="30">
        <v>869583</v>
      </c>
      <c r="AR32" s="12">
        <v>557068</v>
      </c>
      <c r="AS32" s="30">
        <v>600894</v>
      </c>
      <c r="AT32" s="141">
        <v>8.46</v>
      </c>
      <c r="AU32" s="30">
        <v>380</v>
      </c>
      <c r="AV32" s="30">
        <v>243</v>
      </c>
      <c r="AW32" s="30">
        <v>57</v>
      </c>
      <c r="AX32" s="30">
        <v>9</v>
      </c>
    </row>
    <row r="33" spans="1:50" ht="12" customHeight="1">
      <c r="A33" s="1">
        <v>26</v>
      </c>
      <c r="B33" s="21" t="s">
        <v>22</v>
      </c>
      <c r="C33" s="138">
        <v>77.6</v>
      </c>
      <c r="D33" s="30">
        <v>963500</v>
      </c>
      <c r="E33" s="30">
        <v>572000</v>
      </c>
      <c r="F33" s="30">
        <v>372900</v>
      </c>
      <c r="G33" s="30">
        <v>284300</v>
      </c>
      <c r="H33" s="30">
        <v>526600</v>
      </c>
      <c r="I33" s="30">
        <v>75900</v>
      </c>
      <c r="J33" s="30">
        <v>357300</v>
      </c>
      <c r="K33" s="30">
        <v>822000</v>
      </c>
      <c r="L33" s="30">
        <v>895800</v>
      </c>
      <c r="M33" s="30">
        <v>51400</v>
      </c>
      <c r="N33" s="30">
        <v>25943</v>
      </c>
      <c r="O33" s="30">
        <v>9824</v>
      </c>
      <c r="P33" s="30">
        <v>9942</v>
      </c>
      <c r="Q33" s="30">
        <v>15519</v>
      </c>
      <c r="R33" s="30">
        <v>830178</v>
      </c>
      <c r="S33" s="30">
        <v>933220</v>
      </c>
      <c r="T33" s="30">
        <v>2422844</v>
      </c>
      <c r="U33" s="30">
        <v>1958505</v>
      </c>
      <c r="V33" s="30">
        <v>1819733</v>
      </c>
      <c r="W33" s="139">
        <v>79</v>
      </c>
      <c r="X33" s="30">
        <v>411378</v>
      </c>
      <c r="Y33" s="30">
        <v>1179240</v>
      </c>
      <c r="Z33" s="30">
        <v>1033214</v>
      </c>
      <c r="AA33" s="30">
        <v>262</v>
      </c>
      <c r="AB33" s="30">
        <v>2617421</v>
      </c>
      <c r="AC33" s="30">
        <v>6091</v>
      </c>
      <c r="AD33" s="30">
        <v>6351</v>
      </c>
      <c r="AE33" s="30">
        <v>3116</v>
      </c>
      <c r="AF33" s="30">
        <v>356</v>
      </c>
      <c r="AG33" s="30">
        <v>483</v>
      </c>
      <c r="AH33" s="30">
        <v>1199589</v>
      </c>
      <c r="AI33" s="30">
        <v>885446</v>
      </c>
      <c r="AJ33" s="30">
        <v>14904</v>
      </c>
      <c r="AK33" s="155">
        <v>14776.9</v>
      </c>
      <c r="AL33" s="155">
        <v>3053.5</v>
      </c>
      <c r="AM33" s="156">
        <v>2992.9</v>
      </c>
      <c r="AN33" s="156">
        <v>11539.1</v>
      </c>
      <c r="AO33" s="156">
        <v>8593.8</v>
      </c>
      <c r="AP33" s="140">
        <v>37.1</v>
      </c>
      <c r="AQ33" s="30">
        <v>1327302</v>
      </c>
      <c r="AR33" s="12">
        <v>920541</v>
      </c>
      <c r="AS33" s="30">
        <v>907812</v>
      </c>
      <c r="AT33" s="141">
        <v>12.17</v>
      </c>
      <c r="AU33" s="30">
        <v>1620</v>
      </c>
      <c r="AV33" s="30">
        <v>1402</v>
      </c>
      <c r="AW33" s="30">
        <v>63</v>
      </c>
      <c r="AX33" s="30">
        <v>19</v>
      </c>
    </row>
    <row r="34" spans="1:50" ht="12" customHeight="1">
      <c r="A34" s="1">
        <v>27</v>
      </c>
      <c r="B34" s="21" t="s">
        <v>23</v>
      </c>
      <c r="C34" s="138">
        <v>65.6</v>
      </c>
      <c r="D34" s="30">
        <v>3289600</v>
      </c>
      <c r="E34" s="30">
        <v>1631400</v>
      </c>
      <c r="F34" s="30">
        <v>1591900</v>
      </c>
      <c r="G34" s="30">
        <v>1133300</v>
      </c>
      <c r="H34" s="30">
        <v>1209000</v>
      </c>
      <c r="I34" s="30">
        <v>338200</v>
      </c>
      <c r="J34" s="30">
        <v>1726200</v>
      </c>
      <c r="K34" s="30">
        <v>2980500</v>
      </c>
      <c r="L34" s="30">
        <v>2956600</v>
      </c>
      <c r="M34" s="30">
        <v>194500</v>
      </c>
      <c r="N34" s="30">
        <v>82038</v>
      </c>
      <c r="O34" s="30">
        <v>18753</v>
      </c>
      <c r="P34" s="30">
        <v>30587</v>
      </c>
      <c r="Q34" s="30">
        <v>59348</v>
      </c>
      <c r="R34" s="30">
        <v>3375462</v>
      </c>
      <c r="S34" s="30">
        <v>3066767</v>
      </c>
      <c r="T34" s="30">
        <v>8776044</v>
      </c>
      <c r="U34" s="30">
        <v>6768778</v>
      </c>
      <c r="V34" s="30">
        <v>6318794</v>
      </c>
      <c r="W34" s="139">
        <v>80</v>
      </c>
      <c r="X34" s="30">
        <v>876809</v>
      </c>
      <c r="Y34" s="30">
        <v>4412976</v>
      </c>
      <c r="Z34" s="30">
        <v>4073382</v>
      </c>
      <c r="AA34" s="30">
        <v>1035</v>
      </c>
      <c r="AB34" s="30">
        <v>8833153</v>
      </c>
      <c r="AC34" s="30">
        <v>4034</v>
      </c>
      <c r="AD34" s="30">
        <v>19967</v>
      </c>
      <c r="AE34" s="30">
        <v>10672</v>
      </c>
      <c r="AF34" s="30">
        <v>1419</v>
      </c>
      <c r="AG34" s="30">
        <v>1128</v>
      </c>
      <c r="AH34" s="30">
        <v>4272513</v>
      </c>
      <c r="AI34" s="30">
        <v>3006504</v>
      </c>
      <c r="AJ34" s="30">
        <v>57424</v>
      </c>
      <c r="AK34" s="155">
        <v>18048.3</v>
      </c>
      <c r="AL34" s="155">
        <v>2345.7</v>
      </c>
      <c r="AM34" s="156">
        <v>2320.1</v>
      </c>
      <c r="AN34" s="156">
        <v>15472.4</v>
      </c>
      <c r="AO34" s="156">
        <v>14466.4</v>
      </c>
      <c r="AP34" s="140">
        <v>72.5</v>
      </c>
      <c r="AQ34" s="30">
        <v>3761483</v>
      </c>
      <c r="AR34" s="12">
        <v>2770013</v>
      </c>
      <c r="AS34" s="30">
        <v>2568290</v>
      </c>
      <c r="AT34" s="141">
        <v>41.27</v>
      </c>
      <c r="AU34" s="30">
        <v>4750</v>
      </c>
      <c r="AV34" s="30">
        <v>4039</v>
      </c>
      <c r="AW34" s="30">
        <v>273</v>
      </c>
      <c r="AX34" s="30">
        <v>3</v>
      </c>
    </row>
    <row r="35" spans="1:50" s="80" customFormat="1" ht="15" customHeight="1">
      <c r="A35" s="42">
        <v>28</v>
      </c>
      <c r="B35" s="43" t="s">
        <v>24</v>
      </c>
      <c r="C35" s="142">
        <v>85.2</v>
      </c>
      <c r="D35" s="31">
        <v>1889600</v>
      </c>
      <c r="E35" s="31">
        <v>1151700</v>
      </c>
      <c r="F35" s="31">
        <v>709400</v>
      </c>
      <c r="G35" s="31">
        <v>445200</v>
      </c>
      <c r="H35" s="31">
        <v>949800</v>
      </c>
      <c r="I35" s="31">
        <v>108800</v>
      </c>
      <c r="J35" s="31">
        <v>823000</v>
      </c>
      <c r="K35" s="31">
        <v>1661200</v>
      </c>
      <c r="L35" s="31">
        <v>1805600</v>
      </c>
      <c r="M35" s="31">
        <v>68200</v>
      </c>
      <c r="N35" s="31">
        <v>54587</v>
      </c>
      <c r="O35" s="31">
        <v>16725</v>
      </c>
      <c r="P35" s="31">
        <v>17183</v>
      </c>
      <c r="Q35" s="31">
        <v>37560</v>
      </c>
      <c r="R35" s="31">
        <v>1555308</v>
      </c>
      <c r="S35" s="31">
        <v>2135972</v>
      </c>
      <c r="T35" s="31">
        <v>5213808</v>
      </c>
      <c r="U35" s="31">
        <v>4231678</v>
      </c>
      <c r="V35" s="31">
        <v>3940346</v>
      </c>
      <c r="W35" s="143">
        <v>79</v>
      </c>
      <c r="X35" s="31">
        <v>755750</v>
      </c>
      <c r="Y35" s="31">
        <v>2800433</v>
      </c>
      <c r="Z35" s="31">
        <v>2035226</v>
      </c>
      <c r="AA35" s="31">
        <v>870</v>
      </c>
      <c r="AB35" s="31">
        <v>5600272</v>
      </c>
      <c r="AC35" s="31">
        <v>15373</v>
      </c>
      <c r="AD35" s="130">
        <v>11901</v>
      </c>
      <c r="AE35" s="31">
        <v>6094</v>
      </c>
      <c r="AF35" s="31">
        <v>360</v>
      </c>
      <c r="AG35" s="31">
        <v>968</v>
      </c>
      <c r="AH35" s="31">
        <v>2393768</v>
      </c>
      <c r="AI35" s="31">
        <v>1817398</v>
      </c>
      <c r="AJ35" s="31">
        <v>29422</v>
      </c>
      <c r="AK35" s="157">
        <v>34174.9</v>
      </c>
      <c r="AL35" s="157">
        <v>5842.8</v>
      </c>
      <c r="AM35" s="158">
        <v>5487.9</v>
      </c>
      <c r="AN35" s="158">
        <v>27800.3</v>
      </c>
      <c r="AO35" s="158">
        <v>21595.1</v>
      </c>
      <c r="AP35" s="144">
        <v>33.9</v>
      </c>
      <c r="AQ35" s="31">
        <v>2827079</v>
      </c>
      <c r="AR35" s="44">
        <v>1972849</v>
      </c>
      <c r="AS35" s="31">
        <v>1976004</v>
      </c>
      <c r="AT35" s="145">
        <v>50.14</v>
      </c>
      <c r="AU35" s="31">
        <v>4338</v>
      </c>
      <c r="AV35" s="31">
        <v>3576</v>
      </c>
      <c r="AW35" s="31">
        <v>248</v>
      </c>
      <c r="AX35" s="31">
        <v>15</v>
      </c>
    </row>
    <row r="36" spans="1:50" ht="12" customHeight="1">
      <c r="A36" s="1">
        <v>29</v>
      </c>
      <c r="B36" s="21" t="s">
        <v>25</v>
      </c>
      <c r="C36" s="138">
        <v>102.6</v>
      </c>
      <c r="D36" s="30">
        <v>457200</v>
      </c>
      <c r="E36" s="30">
        <v>324700</v>
      </c>
      <c r="F36" s="30">
        <v>127100</v>
      </c>
      <c r="G36" s="30">
        <v>84400</v>
      </c>
      <c r="H36" s="30">
        <v>306000</v>
      </c>
      <c r="I36" s="30">
        <v>29900</v>
      </c>
      <c r="J36" s="30">
        <v>119800</v>
      </c>
      <c r="K36" s="30">
        <v>386100</v>
      </c>
      <c r="L36" s="30">
        <v>443900</v>
      </c>
      <c r="M36" s="30">
        <v>21200</v>
      </c>
      <c r="N36" s="30">
        <v>11328</v>
      </c>
      <c r="O36" s="30">
        <v>4160</v>
      </c>
      <c r="P36" s="30">
        <v>3207</v>
      </c>
      <c r="Q36" s="30">
        <v>7293</v>
      </c>
      <c r="R36" s="30">
        <v>374191</v>
      </c>
      <c r="S36" s="30">
        <v>555805</v>
      </c>
      <c r="T36" s="30">
        <v>1352885</v>
      </c>
      <c r="U36" s="30">
        <v>798118</v>
      </c>
      <c r="V36" s="30">
        <v>660978</v>
      </c>
      <c r="W36" s="139">
        <v>57</v>
      </c>
      <c r="X36" s="30">
        <v>288658</v>
      </c>
      <c r="Y36" s="30">
        <v>544865</v>
      </c>
      <c r="Z36" s="30">
        <v>464349</v>
      </c>
      <c r="AA36" s="30">
        <v>103</v>
      </c>
      <c r="AB36" s="30">
        <v>1457746</v>
      </c>
      <c r="AC36" s="30">
        <v>764</v>
      </c>
      <c r="AD36" s="30">
        <v>2853</v>
      </c>
      <c r="AE36" s="30">
        <v>1897</v>
      </c>
      <c r="AF36" s="30">
        <v>150</v>
      </c>
      <c r="AG36" s="30">
        <v>331</v>
      </c>
      <c r="AH36" s="30">
        <v>562449</v>
      </c>
      <c r="AI36" s="30">
        <v>440204</v>
      </c>
      <c r="AJ36" s="30">
        <v>8063</v>
      </c>
      <c r="AK36" s="155">
        <v>11939.6</v>
      </c>
      <c r="AL36" s="155">
        <v>2093.2</v>
      </c>
      <c r="AM36" s="156">
        <v>2035.6</v>
      </c>
      <c r="AN36" s="156">
        <v>9770.1</v>
      </c>
      <c r="AO36" s="156">
        <v>7374.2</v>
      </c>
      <c r="AP36" s="140">
        <v>28.6</v>
      </c>
      <c r="AQ36" s="30">
        <v>781912</v>
      </c>
      <c r="AR36" s="12">
        <v>536179</v>
      </c>
      <c r="AS36" s="30">
        <v>557816</v>
      </c>
      <c r="AT36" s="141">
        <v>13.87</v>
      </c>
      <c r="AU36" s="30">
        <v>1620</v>
      </c>
      <c r="AV36" s="30">
        <v>1189</v>
      </c>
      <c r="AW36" s="30">
        <v>61</v>
      </c>
      <c r="AX36" s="30">
        <v>6</v>
      </c>
    </row>
    <row r="37" spans="1:50" ht="12" customHeight="1">
      <c r="A37" s="1">
        <v>30</v>
      </c>
      <c r="B37" s="21" t="s">
        <v>26</v>
      </c>
      <c r="C37" s="138">
        <v>94.6</v>
      </c>
      <c r="D37" s="30">
        <v>364900</v>
      </c>
      <c r="E37" s="30">
        <v>263200</v>
      </c>
      <c r="F37" s="30">
        <v>97000</v>
      </c>
      <c r="G37" s="30">
        <v>65200</v>
      </c>
      <c r="H37" s="30">
        <v>272100</v>
      </c>
      <c r="I37" s="30">
        <v>28800</v>
      </c>
      <c r="J37" s="30">
        <v>62400</v>
      </c>
      <c r="K37" s="30">
        <v>214900</v>
      </c>
      <c r="L37" s="30">
        <v>347300</v>
      </c>
      <c r="M37" s="30">
        <v>24700</v>
      </c>
      <c r="N37" s="30">
        <v>7756</v>
      </c>
      <c r="O37" s="30">
        <v>4351</v>
      </c>
      <c r="P37" s="30">
        <v>2329</v>
      </c>
      <c r="Q37" s="30">
        <v>6236</v>
      </c>
      <c r="R37" s="30">
        <v>132390</v>
      </c>
      <c r="S37" s="30">
        <v>464692</v>
      </c>
      <c r="T37" s="30">
        <v>937710</v>
      </c>
      <c r="U37" s="30">
        <v>83742</v>
      </c>
      <c r="V37" s="30">
        <v>52053</v>
      </c>
      <c r="W37" s="139">
        <v>8</v>
      </c>
      <c r="X37" s="30">
        <v>522624</v>
      </c>
      <c r="Y37" s="30">
        <v>450899</v>
      </c>
      <c r="Z37" s="30">
        <v>357758</v>
      </c>
      <c r="AA37" s="30">
        <v>85</v>
      </c>
      <c r="AB37" s="30">
        <v>1096127</v>
      </c>
      <c r="AC37" s="30">
        <v>998</v>
      </c>
      <c r="AD37" s="30">
        <v>3838</v>
      </c>
      <c r="AE37" s="30">
        <v>1272</v>
      </c>
      <c r="AF37" s="30">
        <v>123</v>
      </c>
      <c r="AG37" s="30">
        <v>317</v>
      </c>
      <c r="AH37" s="30">
        <v>472493</v>
      </c>
      <c r="AI37" s="30">
        <v>347484</v>
      </c>
      <c r="AJ37" s="30">
        <v>5784</v>
      </c>
      <c r="AK37" s="155">
        <v>12642.7</v>
      </c>
      <c r="AL37" s="155">
        <v>2897.9</v>
      </c>
      <c r="AM37" s="156">
        <v>2764.3</v>
      </c>
      <c r="AN37" s="156">
        <v>9657.8</v>
      </c>
      <c r="AO37" s="156">
        <v>7698.9</v>
      </c>
      <c r="AP37" s="140">
        <v>49.9</v>
      </c>
      <c r="AQ37" s="30">
        <v>713470</v>
      </c>
      <c r="AR37" s="12">
        <v>407380</v>
      </c>
      <c r="AS37" s="30">
        <v>445954</v>
      </c>
      <c r="AT37" s="141">
        <v>4.53</v>
      </c>
      <c r="AU37" s="30">
        <v>232</v>
      </c>
      <c r="AV37" s="30">
        <v>154</v>
      </c>
      <c r="AW37" s="30">
        <v>24</v>
      </c>
      <c r="AX37" s="30">
        <v>8</v>
      </c>
    </row>
    <row r="38" spans="1:50" ht="12" customHeight="1">
      <c r="A38" s="1">
        <v>31</v>
      </c>
      <c r="B38" s="21" t="s">
        <v>27</v>
      </c>
      <c r="C38" s="138">
        <v>115.9</v>
      </c>
      <c r="D38" s="30">
        <v>190000</v>
      </c>
      <c r="E38" s="30">
        <v>137500</v>
      </c>
      <c r="F38" s="30">
        <v>51200</v>
      </c>
      <c r="G38" s="30">
        <v>33700</v>
      </c>
      <c r="H38" s="30">
        <v>147300</v>
      </c>
      <c r="I38" s="30">
        <v>9300</v>
      </c>
      <c r="J38" s="30">
        <v>32700</v>
      </c>
      <c r="K38" s="30">
        <v>126400</v>
      </c>
      <c r="L38" s="30">
        <v>185200</v>
      </c>
      <c r="M38" s="30">
        <v>11100</v>
      </c>
      <c r="N38" s="30">
        <v>4906</v>
      </c>
      <c r="O38" s="30">
        <v>2166</v>
      </c>
      <c r="P38" s="30">
        <v>2239</v>
      </c>
      <c r="Q38" s="30">
        <v>3373</v>
      </c>
      <c r="R38" s="30">
        <v>69107</v>
      </c>
      <c r="S38" s="30">
        <v>299459</v>
      </c>
      <c r="T38" s="30">
        <v>468895</v>
      </c>
      <c r="U38" s="30">
        <v>230391</v>
      </c>
      <c r="V38" s="30">
        <v>186446</v>
      </c>
      <c r="W38" s="139">
        <v>40</v>
      </c>
      <c r="X38" s="30">
        <v>203679</v>
      </c>
      <c r="Y38" s="30">
        <v>213606</v>
      </c>
      <c r="Z38" s="30">
        <v>179374</v>
      </c>
      <c r="AA38" s="30">
        <v>35</v>
      </c>
      <c r="AB38" s="30">
        <v>622191</v>
      </c>
      <c r="AC38" s="30">
        <v>515</v>
      </c>
      <c r="AD38" s="30">
        <v>2055</v>
      </c>
      <c r="AE38" s="30">
        <v>878</v>
      </c>
      <c r="AF38" s="30">
        <v>28</v>
      </c>
      <c r="AG38" s="30">
        <v>246</v>
      </c>
      <c r="AH38" s="30">
        <v>236007</v>
      </c>
      <c r="AI38" s="30">
        <v>174900</v>
      </c>
      <c r="AJ38" s="30">
        <v>3359</v>
      </c>
      <c r="AK38" s="155">
        <v>8273.7</v>
      </c>
      <c r="AL38" s="155">
        <v>2135.4</v>
      </c>
      <c r="AM38" s="156">
        <v>2113.8</v>
      </c>
      <c r="AN38" s="156">
        <v>6040.7</v>
      </c>
      <c r="AO38" s="156">
        <v>5261</v>
      </c>
      <c r="AP38" s="140">
        <v>31.7</v>
      </c>
      <c r="AQ38" s="30">
        <v>428385</v>
      </c>
      <c r="AR38" s="12">
        <v>236986</v>
      </c>
      <c r="AS38" s="30">
        <v>272232</v>
      </c>
      <c r="AT38" s="141">
        <v>5.15</v>
      </c>
      <c r="AU38" s="30">
        <v>252</v>
      </c>
      <c r="AV38" s="30">
        <v>193</v>
      </c>
      <c r="AW38" s="30">
        <v>16</v>
      </c>
      <c r="AX38" s="30">
        <v>4</v>
      </c>
    </row>
    <row r="39" spans="1:50" ht="12" customHeight="1">
      <c r="A39" s="1">
        <v>32</v>
      </c>
      <c r="B39" s="21" t="s">
        <v>28</v>
      </c>
      <c r="C39" s="138">
        <v>115.3</v>
      </c>
      <c r="D39" s="30">
        <v>247500</v>
      </c>
      <c r="E39" s="30">
        <v>177600</v>
      </c>
      <c r="F39" s="30">
        <v>69500</v>
      </c>
      <c r="G39" s="30">
        <v>41400</v>
      </c>
      <c r="H39" s="30">
        <v>189200</v>
      </c>
      <c r="I39" s="30">
        <v>13000</v>
      </c>
      <c r="J39" s="30">
        <v>44400</v>
      </c>
      <c r="K39" s="30">
        <v>138800</v>
      </c>
      <c r="L39" s="30">
        <v>244800</v>
      </c>
      <c r="M39" s="30">
        <v>15700</v>
      </c>
      <c r="N39" s="30">
        <v>5179</v>
      </c>
      <c r="O39" s="30">
        <v>2602</v>
      </c>
      <c r="P39" s="30">
        <v>2152</v>
      </c>
      <c r="Q39" s="30">
        <v>4152</v>
      </c>
      <c r="R39" s="30">
        <v>60488</v>
      </c>
      <c r="S39" s="30">
        <v>350188</v>
      </c>
      <c r="T39" s="30">
        <v>527556</v>
      </c>
      <c r="U39" s="30">
        <v>160223</v>
      </c>
      <c r="V39" s="30">
        <v>126496</v>
      </c>
      <c r="W39" s="139">
        <v>23</v>
      </c>
      <c r="X39" s="30">
        <v>369281</v>
      </c>
      <c r="Y39" s="30">
        <v>227067</v>
      </c>
      <c r="Z39" s="30">
        <v>164677</v>
      </c>
      <c r="AA39" s="30">
        <v>62</v>
      </c>
      <c r="AB39" s="30">
        <v>766555</v>
      </c>
      <c r="AC39" s="30">
        <v>1633</v>
      </c>
      <c r="AD39" s="30">
        <v>2676</v>
      </c>
      <c r="AE39" s="30">
        <v>839</v>
      </c>
      <c r="AF39" s="30">
        <v>12</v>
      </c>
      <c r="AG39" s="30">
        <v>379</v>
      </c>
      <c r="AH39" s="30">
        <v>305909</v>
      </c>
      <c r="AI39" s="30">
        <v>225080</v>
      </c>
      <c r="AJ39" s="30">
        <v>4638</v>
      </c>
      <c r="AK39" s="155">
        <v>17433</v>
      </c>
      <c r="AL39" s="155">
        <v>3406.2</v>
      </c>
      <c r="AM39" s="156">
        <v>3351.1</v>
      </c>
      <c r="AN39" s="156">
        <v>14090.7</v>
      </c>
      <c r="AO39" s="156">
        <v>9959.4</v>
      </c>
      <c r="AP39" s="140">
        <v>17.1</v>
      </c>
      <c r="AQ39" s="30">
        <v>512676</v>
      </c>
      <c r="AR39" s="12">
        <v>283236</v>
      </c>
      <c r="AS39" s="30">
        <v>326661</v>
      </c>
      <c r="AT39" s="141">
        <v>7.93</v>
      </c>
      <c r="AU39" s="30">
        <v>231</v>
      </c>
      <c r="AV39" s="30">
        <v>146</v>
      </c>
      <c r="AW39" s="30">
        <v>15</v>
      </c>
      <c r="AX39" s="30">
        <v>9</v>
      </c>
    </row>
    <row r="40" spans="1:50" ht="12" customHeight="1">
      <c r="A40" s="1">
        <v>33</v>
      </c>
      <c r="B40" s="21" t="s">
        <v>29</v>
      </c>
      <c r="C40" s="138">
        <v>98.8</v>
      </c>
      <c r="D40" s="30">
        <v>652700</v>
      </c>
      <c r="E40" s="30">
        <v>438600</v>
      </c>
      <c r="F40" s="30">
        <v>212800</v>
      </c>
      <c r="G40" s="30">
        <v>159200</v>
      </c>
      <c r="H40" s="30">
        <v>474300</v>
      </c>
      <c r="I40" s="30">
        <v>29100</v>
      </c>
      <c r="J40" s="30">
        <v>147300</v>
      </c>
      <c r="K40" s="30">
        <v>449400</v>
      </c>
      <c r="L40" s="30">
        <v>644100</v>
      </c>
      <c r="M40" s="30">
        <v>39800</v>
      </c>
      <c r="N40" s="30">
        <v>16364</v>
      </c>
      <c r="O40" s="30">
        <v>7972</v>
      </c>
      <c r="P40" s="30">
        <v>6778</v>
      </c>
      <c r="Q40" s="30">
        <v>14741</v>
      </c>
      <c r="R40" s="30">
        <v>313419</v>
      </c>
      <c r="S40" s="30">
        <v>914256</v>
      </c>
      <c r="T40" s="30">
        <v>1751129</v>
      </c>
      <c r="U40" s="30">
        <v>669504</v>
      </c>
      <c r="V40" s="30">
        <v>537153</v>
      </c>
      <c r="W40" s="139">
        <v>35</v>
      </c>
      <c r="X40" s="30">
        <v>663176</v>
      </c>
      <c r="Y40" s="30">
        <v>680020</v>
      </c>
      <c r="Z40" s="30">
        <v>543481</v>
      </c>
      <c r="AA40" s="30">
        <v>156</v>
      </c>
      <c r="AB40" s="30">
        <v>1972455</v>
      </c>
      <c r="AC40" s="30">
        <v>1410</v>
      </c>
      <c r="AD40" s="30">
        <v>5553</v>
      </c>
      <c r="AE40" s="30">
        <v>2673</v>
      </c>
      <c r="AF40" s="30">
        <v>55</v>
      </c>
      <c r="AG40" s="30">
        <v>534</v>
      </c>
      <c r="AH40" s="30">
        <v>826498</v>
      </c>
      <c r="AI40" s="30">
        <v>616103</v>
      </c>
      <c r="AJ40" s="30">
        <v>11888</v>
      </c>
      <c r="AK40" s="155">
        <v>31146.2</v>
      </c>
      <c r="AL40" s="155">
        <v>4588.1</v>
      </c>
      <c r="AM40" s="156">
        <v>4512.7</v>
      </c>
      <c r="AN40" s="156">
        <v>26119.2</v>
      </c>
      <c r="AO40" s="156">
        <v>19422.3</v>
      </c>
      <c r="AP40" s="140">
        <v>17.6</v>
      </c>
      <c r="AQ40" s="30">
        <v>1383421</v>
      </c>
      <c r="AR40" s="12">
        <v>832934</v>
      </c>
      <c r="AS40" s="30">
        <v>917763</v>
      </c>
      <c r="AT40" s="141">
        <v>15.77</v>
      </c>
      <c r="AU40" s="30">
        <v>1028</v>
      </c>
      <c r="AV40" s="30">
        <v>841</v>
      </c>
      <c r="AW40" s="30">
        <v>39</v>
      </c>
      <c r="AX40" s="30">
        <v>17</v>
      </c>
    </row>
    <row r="41" spans="1:50" ht="12" customHeight="1">
      <c r="A41" s="1">
        <v>34</v>
      </c>
      <c r="B41" s="21" t="s">
        <v>30</v>
      </c>
      <c r="C41" s="138">
        <v>88.1</v>
      </c>
      <c r="D41" s="30">
        <v>1032700</v>
      </c>
      <c r="E41" s="30">
        <v>620000</v>
      </c>
      <c r="F41" s="30">
        <v>397800</v>
      </c>
      <c r="G41" s="30">
        <v>301100</v>
      </c>
      <c r="H41" s="30">
        <v>622600</v>
      </c>
      <c r="I41" s="30">
        <v>45000</v>
      </c>
      <c r="J41" s="30">
        <v>358800</v>
      </c>
      <c r="K41" s="30">
        <v>791400</v>
      </c>
      <c r="L41" s="30">
        <v>1000300</v>
      </c>
      <c r="M41" s="30">
        <v>59500</v>
      </c>
      <c r="N41" s="30">
        <v>22928</v>
      </c>
      <c r="O41" s="30">
        <v>7804</v>
      </c>
      <c r="P41" s="30">
        <v>9353</v>
      </c>
      <c r="Q41" s="30">
        <v>17591</v>
      </c>
      <c r="R41" s="30">
        <v>595179</v>
      </c>
      <c r="S41" s="30">
        <v>1468283</v>
      </c>
      <c r="T41" s="30">
        <v>2509778</v>
      </c>
      <c r="U41" s="30">
        <v>1541112</v>
      </c>
      <c r="V41" s="30">
        <v>1397434</v>
      </c>
      <c r="W41" s="139">
        <v>55</v>
      </c>
      <c r="X41" s="30">
        <v>693032</v>
      </c>
      <c r="Y41" s="30">
        <v>1030519</v>
      </c>
      <c r="Z41" s="30">
        <v>771166</v>
      </c>
      <c r="AA41" s="30">
        <v>251</v>
      </c>
      <c r="AB41" s="30">
        <v>2894970</v>
      </c>
      <c r="AC41" s="30">
        <v>3046</v>
      </c>
      <c r="AD41" s="30">
        <v>8177</v>
      </c>
      <c r="AE41" s="30">
        <v>4064</v>
      </c>
      <c r="AF41" s="30">
        <v>151</v>
      </c>
      <c r="AG41" s="30">
        <v>705</v>
      </c>
      <c r="AH41" s="30">
        <v>1260532</v>
      </c>
      <c r="AI41" s="30">
        <v>940808</v>
      </c>
      <c r="AJ41" s="30">
        <v>17776</v>
      </c>
      <c r="AK41" s="155">
        <v>27254.3</v>
      </c>
      <c r="AL41" s="155">
        <v>5023.7</v>
      </c>
      <c r="AM41" s="156">
        <v>4949.6</v>
      </c>
      <c r="AN41" s="156">
        <v>21900.2</v>
      </c>
      <c r="AO41" s="156">
        <v>18216.4</v>
      </c>
      <c r="AP41" s="140">
        <v>30.9</v>
      </c>
      <c r="AQ41" s="30">
        <v>1720268</v>
      </c>
      <c r="AR41" s="12">
        <v>1103130</v>
      </c>
      <c r="AS41" s="30">
        <v>1181158</v>
      </c>
      <c r="AT41" s="141">
        <v>22.29</v>
      </c>
      <c r="AU41" s="30">
        <v>2234</v>
      </c>
      <c r="AV41" s="30">
        <v>1936</v>
      </c>
      <c r="AW41" s="30">
        <v>92</v>
      </c>
      <c r="AX41" s="30">
        <v>19</v>
      </c>
    </row>
    <row r="42" spans="1:50" ht="12" customHeight="1">
      <c r="A42" s="1">
        <v>35</v>
      </c>
      <c r="B42" s="21" t="s">
        <v>31</v>
      </c>
      <c r="C42" s="138">
        <v>95</v>
      </c>
      <c r="D42" s="30">
        <v>557800</v>
      </c>
      <c r="E42" s="30">
        <v>363700</v>
      </c>
      <c r="F42" s="30">
        <v>187200</v>
      </c>
      <c r="G42" s="30">
        <v>121700</v>
      </c>
      <c r="H42" s="30">
        <v>390600</v>
      </c>
      <c r="I42" s="30">
        <v>27400</v>
      </c>
      <c r="J42" s="30">
        <v>137000</v>
      </c>
      <c r="K42" s="30">
        <v>404000</v>
      </c>
      <c r="L42" s="30">
        <v>543600</v>
      </c>
      <c r="M42" s="30">
        <v>38700</v>
      </c>
      <c r="N42" s="30">
        <v>11202</v>
      </c>
      <c r="O42" s="30">
        <v>5602</v>
      </c>
      <c r="P42" s="30">
        <v>4474</v>
      </c>
      <c r="Q42" s="30">
        <v>11120</v>
      </c>
      <c r="R42" s="30">
        <v>289451</v>
      </c>
      <c r="S42" s="30">
        <v>746652</v>
      </c>
      <c r="T42" s="30">
        <v>1247417</v>
      </c>
      <c r="U42" s="30">
        <v>671057</v>
      </c>
      <c r="V42" s="30">
        <v>597250</v>
      </c>
      <c r="W42" s="139">
        <v>45</v>
      </c>
      <c r="X42" s="30">
        <v>425221</v>
      </c>
      <c r="Y42" s="30">
        <v>614341</v>
      </c>
      <c r="Z42" s="30">
        <v>469592</v>
      </c>
      <c r="AA42" s="30">
        <v>177</v>
      </c>
      <c r="AB42" s="30">
        <v>1545206</v>
      </c>
      <c r="AC42" s="30">
        <v>1822</v>
      </c>
      <c r="AD42" s="30">
        <v>4616</v>
      </c>
      <c r="AE42" s="30">
        <v>2352</v>
      </c>
      <c r="AF42" s="30">
        <v>65</v>
      </c>
      <c r="AG42" s="30">
        <v>421</v>
      </c>
      <c r="AH42" s="30">
        <v>677970</v>
      </c>
      <c r="AI42" s="30">
        <v>522512</v>
      </c>
      <c r="AJ42" s="30">
        <v>10656</v>
      </c>
      <c r="AK42" s="155">
        <v>15702.5</v>
      </c>
      <c r="AL42" s="155">
        <v>3838.6</v>
      </c>
      <c r="AM42" s="156">
        <v>3774.7</v>
      </c>
      <c r="AN42" s="156">
        <v>11590.7</v>
      </c>
      <c r="AO42" s="156">
        <v>10353.4</v>
      </c>
      <c r="AP42" s="140">
        <v>28.1</v>
      </c>
      <c r="AQ42" s="30">
        <v>1006020</v>
      </c>
      <c r="AR42" s="12">
        <v>607675</v>
      </c>
      <c r="AS42" s="30">
        <v>681618</v>
      </c>
      <c r="AT42" s="141">
        <v>13.7</v>
      </c>
      <c r="AU42" s="30">
        <v>891</v>
      </c>
      <c r="AV42" s="30">
        <v>724</v>
      </c>
      <c r="AW42" s="30">
        <v>48</v>
      </c>
      <c r="AX42" s="30">
        <v>12</v>
      </c>
    </row>
    <row r="43" spans="1:50" ht="12" customHeight="1">
      <c r="A43" s="1">
        <v>36</v>
      </c>
      <c r="B43" s="21" t="s">
        <v>32</v>
      </c>
      <c r="C43" s="138">
        <v>98.2</v>
      </c>
      <c r="D43" s="30">
        <v>274900</v>
      </c>
      <c r="E43" s="30">
        <v>192800</v>
      </c>
      <c r="F43" s="30">
        <v>80500</v>
      </c>
      <c r="G43" s="30">
        <v>54800</v>
      </c>
      <c r="H43" s="30">
        <v>198500</v>
      </c>
      <c r="I43" s="30">
        <v>14500</v>
      </c>
      <c r="J43" s="30">
        <v>60100</v>
      </c>
      <c r="K43" s="30">
        <v>221000</v>
      </c>
      <c r="L43" s="30">
        <v>267000</v>
      </c>
      <c r="M43" s="30">
        <v>23100</v>
      </c>
      <c r="N43" s="30">
        <v>6483</v>
      </c>
      <c r="O43" s="30">
        <v>3337</v>
      </c>
      <c r="P43" s="30">
        <v>2129</v>
      </c>
      <c r="Q43" s="30">
        <v>5323</v>
      </c>
      <c r="R43" s="30">
        <v>65273</v>
      </c>
      <c r="S43" s="30">
        <v>388920</v>
      </c>
      <c r="T43" s="30">
        <v>668848</v>
      </c>
      <c r="U43" s="30">
        <v>81880</v>
      </c>
      <c r="V43" s="30">
        <v>72359</v>
      </c>
      <c r="W43" s="139">
        <v>11</v>
      </c>
      <c r="X43" s="30">
        <v>264030</v>
      </c>
      <c r="Y43" s="30">
        <v>291372</v>
      </c>
      <c r="Z43" s="30">
        <v>234333</v>
      </c>
      <c r="AA43" s="30">
        <v>67</v>
      </c>
      <c r="AB43" s="30">
        <v>832342</v>
      </c>
      <c r="AC43" s="30">
        <v>261</v>
      </c>
      <c r="AD43" s="30">
        <v>3345</v>
      </c>
      <c r="AE43" s="30">
        <v>1087</v>
      </c>
      <c r="AF43" s="30">
        <v>51</v>
      </c>
      <c r="AG43" s="30">
        <v>241</v>
      </c>
      <c r="AH43" s="30">
        <v>343195</v>
      </c>
      <c r="AI43" s="30">
        <v>250032</v>
      </c>
      <c r="AJ43" s="30">
        <v>4382</v>
      </c>
      <c r="AK43" s="155">
        <v>14347.2</v>
      </c>
      <c r="AL43" s="155">
        <v>2471.1</v>
      </c>
      <c r="AM43" s="156">
        <v>2301.5</v>
      </c>
      <c r="AN43" s="156">
        <v>11742.7</v>
      </c>
      <c r="AO43" s="156">
        <v>8537.3</v>
      </c>
      <c r="AP43" s="140">
        <v>20.1</v>
      </c>
      <c r="AQ43" s="30">
        <v>585376</v>
      </c>
      <c r="AR43" s="12">
        <v>352949</v>
      </c>
      <c r="AS43" s="30">
        <v>371879</v>
      </c>
      <c r="AT43" s="141">
        <v>3.84</v>
      </c>
      <c r="AU43" s="30">
        <v>221</v>
      </c>
      <c r="AV43" s="30">
        <v>168</v>
      </c>
      <c r="AW43" s="30">
        <v>17</v>
      </c>
      <c r="AX43" s="30">
        <v>4</v>
      </c>
    </row>
    <row r="44" spans="1:50" ht="12" customHeight="1">
      <c r="A44" s="1">
        <v>37</v>
      </c>
      <c r="B44" s="21" t="s">
        <v>33</v>
      </c>
      <c r="C44" s="138">
        <v>101.9</v>
      </c>
      <c r="D44" s="30">
        <v>347300</v>
      </c>
      <c r="E44" s="30">
        <v>239700</v>
      </c>
      <c r="F44" s="30">
        <v>102900</v>
      </c>
      <c r="G44" s="30">
        <v>74200</v>
      </c>
      <c r="H44" s="30">
        <v>248100</v>
      </c>
      <c r="I44" s="30">
        <v>13800</v>
      </c>
      <c r="J44" s="30">
        <v>81400</v>
      </c>
      <c r="K44" s="30">
        <v>262500</v>
      </c>
      <c r="L44" s="30">
        <v>336100</v>
      </c>
      <c r="M44" s="30">
        <v>23500</v>
      </c>
      <c r="N44" s="30">
        <v>8915</v>
      </c>
      <c r="O44" s="30">
        <v>3843</v>
      </c>
      <c r="P44" s="30">
        <v>3709</v>
      </c>
      <c r="Q44" s="30">
        <v>6865</v>
      </c>
      <c r="R44" s="30">
        <v>128764</v>
      </c>
      <c r="S44" s="30">
        <v>557295</v>
      </c>
      <c r="T44" s="30">
        <v>979535</v>
      </c>
      <c r="U44" s="30">
        <v>273140</v>
      </c>
      <c r="V44" s="30">
        <v>229159</v>
      </c>
      <c r="W44" s="139">
        <v>27</v>
      </c>
      <c r="X44" s="30">
        <v>322012</v>
      </c>
      <c r="Y44" s="30">
        <v>357414</v>
      </c>
      <c r="Z44" s="30">
        <v>285753</v>
      </c>
      <c r="AA44" s="30">
        <v>86</v>
      </c>
      <c r="AB44" s="30">
        <v>1038738</v>
      </c>
      <c r="AC44" s="30">
        <v>950</v>
      </c>
      <c r="AD44" s="30">
        <v>3393</v>
      </c>
      <c r="AE44" s="30">
        <v>2127</v>
      </c>
      <c r="AF44" s="30">
        <v>57</v>
      </c>
      <c r="AG44" s="30">
        <v>225</v>
      </c>
      <c r="AH44" s="30">
        <v>441007</v>
      </c>
      <c r="AI44" s="30">
        <v>313833</v>
      </c>
      <c r="AJ44" s="30">
        <v>6099</v>
      </c>
      <c r="AK44" s="155">
        <v>9618.6</v>
      </c>
      <c r="AL44" s="155">
        <v>1928.9</v>
      </c>
      <c r="AM44" s="156">
        <v>1916.3</v>
      </c>
      <c r="AN44" s="156">
        <v>7570.1</v>
      </c>
      <c r="AO44" s="156">
        <v>6900.7</v>
      </c>
      <c r="AP44" s="140">
        <v>25.4</v>
      </c>
      <c r="AQ44" s="30">
        <v>708849</v>
      </c>
      <c r="AR44" s="12">
        <v>420523</v>
      </c>
      <c r="AS44" s="30">
        <v>462820</v>
      </c>
      <c r="AT44" s="141">
        <v>8.31</v>
      </c>
      <c r="AU44" s="30">
        <v>256</v>
      </c>
      <c r="AV44" s="30">
        <v>152</v>
      </c>
      <c r="AW44" s="30">
        <v>18</v>
      </c>
      <c r="AX44" s="30">
        <v>3</v>
      </c>
    </row>
    <row r="45" spans="1:50" ht="12" customHeight="1">
      <c r="A45" s="1">
        <v>38</v>
      </c>
      <c r="B45" s="21" t="s">
        <v>34</v>
      </c>
      <c r="C45" s="138">
        <v>90.9</v>
      </c>
      <c r="D45" s="30">
        <v>542300</v>
      </c>
      <c r="E45" s="30">
        <v>354600</v>
      </c>
      <c r="F45" s="30">
        <v>184300</v>
      </c>
      <c r="G45" s="30">
        <v>143700</v>
      </c>
      <c r="H45" s="30">
        <v>392400</v>
      </c>
      <c r="I45" s="30">
        <v>22900</v>
      </c>
      <c r="J45" s="30">
        <v>122000</v>
      </c>
      <c r="K45" s="30">
        <v>402700</v>
      </c>
      <c r="L45" s="30">
        <v>522100</v>
      </c>
      <c r="M45" s="30">
        <v>32500</v>
      </c>
      <c r="N45" s="30">
        <v>11531</v>
      </c>
      <c r="O45" s="30">
        <v>5812</v>
      </c>
      <c r="P45" s="30">
        <v>4391</v>
      </c>
      <c r="Q45" s="30">
        <v>8723</v>
      </c>
      <c r="R45" s="30">
        <v>143619</v>
      </c>
      <c r="S45" s="30">
        <v>615570</v>
      </c>
      <c r="T45" s="30">
        <v>1196391</v>
      </c>
      <c r="U45" s="30">
        <v>496580</v>
      </c>
      <c r="V45" s="30">
        <v>415564</v>
      </c>
      <c r="W45" s="139">
        <v>34</v>
      </c>
      <c r="X45" s="30">
        <v>481841</v>
      </c>
      <c r="Y45" s="30">
        <v>604637</v>
      </c>
      <c r="Z45" s="30">
        <v>461583</v>
      </c>
      <c r="AA45" s="30">
        <v>128</v>
      </c>
      <c r="AB45" s="30">
        <v>1511746</v>
      </c>
      <c r="AC45" s="30">
        <v>1335</v>
      </c>
      <c r="AD45" s="30">
        <v>5552</v>
      </c>
      <c r="AE45" s="30">
        <v>2156</v>
      </c>
      <c r="AF45" s="30">
        <v>148</v>
      </c>
      <c r="AG45" s="30">
        <v>400</v>
      </c>
      <c r="AH45" s="30">
        <v>657354</v>
      </c>
      <c r="AI45" s="30">
        <v>491365</v>
      </c>
      <c r="AJ45" s="30">
        <v>7776</v>
      </c>
      <c r="AK45" s="155">
        <v>17232.8</v>
      </c>
      <c r="AL45" s="155">
        <v>4004.9</v>
      </c>
      <c r="AM45" s="156">
        <v>3764.5</v>
      </c>
      <c r="AN45" s="156">
        <v>13041.5</v>
      </c>
      <c r="AO45" s="156">
        <v>10571.2</v>
      </c>
      <c r="AP45" s="140">
        <v>19.8</v>
      </c>
      <c r="AQ45" s="30">
        <v>948547</v>
      </c>
      <c r="AR45" s="12">
        <v>552856</v>
      </c>
      <c r="AS45" s="30">
        <v>593037</v>
      </c>
      <c r="AT45" s="141">
        <v>12.8</v>
      </c>
      <c r="AU45" s="30">
        <v>434</v>
      </c>
      <c r="AV45" s="30">
        <v>279</v>
      </c>
      <c r="AW45" s="30">
        <v>43</v>
      </c>
      <c r="AX45" s="30">
        <v>8</v>
      </c>
    </row>
    <row r="46" spans="1:50" ht="12" customHeight="1">
      <c r="A46" s="1">
        <v>39</v>
      </c>
      <c r="B46" s="21" t="s">
        <v>35</v>
      </c>
      <c r="C46" s="138">
        <v>85.2</v>
      </c>
      <c r="D46" s="30">
        <v>298500</v>
      </c>
      <c r="E46" s="30">
        <v>202200</v>
      </c>
      <c r="F46" s="30">
        <v>92700</v>
      </c>
      <c r="G46" s="30">
        <v>70300</v>
      </c>
      <c r="H46" s="30">
        <v>222800</v>
      </c>
      <c r="I46" s="30">
        <v>12500</v>
      </c>
      <c r="J46" s="30">
        <v>62000</v>
      </c>
      <c r="K46" s="30">
        <v>168700</v>
      </c>
      <c r="L46" s="30">
        <v>289400</v>
      </c>
      <c r="M46" s="30">
        <v>21800</v>
      </c>
      <c r="N46" s="30">
        <v>5675</v>
      </c>
      <c r="O46" s="30">
        <v>2338</v>
      </c>
      <c r="P46" s="30">
        <v>2389</v>
      </c>
      <c r="Q46" s="30">
        <v>4311</v>
      </c>
      <c r="R46" s="30">
        <v>74059</v>
      </c>
      <c r="S46" s="30">
        <v>354681</v>
      </c>
      <c r="T46" s="30">
        <v>542820</v>
      </c>
      <c r="U46" s="30">
        <v>164334</v>
      </c>
      <c r="V46" s="30">
        <v>117279</v>
      </c>
      <c r="W46" s="139">
        <v>21</v>
      </c>
      <c r="X46" s="30">
        <v>382110</v>
      </c>
      <c r="Y46" s="30">
        <v>323915</v>
      </c>
      <c r="Z46" s="30">
        <v>231404</v>
      </c>
      <c r="AA46" s="30">
        <v>73</v>
      </c>
      <c r="AB46" s="30">
        <v>818331</v>
      </c>
      <c r="AC46" s="30">
        <v>850</v>
      </c>
      <c r="AD46" s="30">
        <v>3212</v>
      </c>
      <c r="AE46" s="30">
        <v>928</v>
      </c>
      <c r="AF46" s="30">
        <v>44</v>
      </c>
      <c r="AG46" s="30">
        <v>330</v>
      </c>
      <c r="AH46" s="30">
        <v>371172</v>
      </c>
      <c r="AI46" s="30">
        <v>276705</v>
      </c>
      <c r="AJ46" s="30">
        <v>5267</v>
      </c>
      <c r="AK46" s="155">
        <v>13003.8</v>
      </c>
      <c r="AL46" s="155">
        <v>3130.3</v>
      </c>
      <c r="AM46" s="156">
        <v>2073.6</v>
      </c>
      <c r="AN46" s="156">
        <v>9756.8</v>
      </c>
      <c r="AO46" s="156">
        <v>7523.5</v>
      </c>
      <c r="AP46" s="140">
        <v>20.4</v>
      </c>
      <c r="AQ46" s="30">
        <v>544536</v>
      </c>
      <c r="AR46" s="12">
        <v>298162</v>
      </c>
      <c r="AS46" s="30">
        <v>326557</v>
      </c>
      <c r="AT46" s="141">
        <v>4.16</v>
      </c>
      <c r="AU46" s="30">
        <v>648</v>
      </c>
      <c r="AV46" s="30">
        <v>567</v>
      </c>
      <c r="AW46" s="30">
        <v>26</v>
      </c>
      <c r="AX46" s="30">
        <v>4</v>
      </c>
    </row>
    <row r="47" spans="1:50" ht="12" customHeight="1">
      <c r="A47" s="1">
        <v>40</v>
      </c>
      <c r="B47" s="21" t="s">
        <v>36</v>
      </c>
      <c r="C47" s="138">
        <v>81.2</v>
      </c>
      <c r="D47" s="30">
        <v>1788500</v>
      </c>
      <c r="E47" s="30">
        <v>964500</v>
      </c>
      <c r="F47" s="30">
        <v>780300</v>
      </c>
      <c r="G47" s="30">
        <v>528500</v>
      </c>
      <c r="H47" s="30">
        <v>911800</v>
      </c>
      <c r="I47" s="30">
        <v>89200</v>
      </c>
      <c r="J47" s="30">
        <v>778300</v>
      </c>
      <c r="K47" s="30">
        <v>1384400</v>
      </c>
      <c r="L47" s="30">
        <v>1729100</v>
      </c>
      <c r="M47" s="30">
        <v>95100</v>
      </c>
      <c r="N47" s="30">
        <v>49939</v>
      </c>
      <c r="O47" s="30">
        <v>14126</v>
      </c>
      <c r="P47" s="30">
        <v>25418</v>
      </c>
      <c r="Q47" s="30">
        <v>28104</v>
      </c>
      <c r="R47" s="30">
        <v>1047336</v>
      </c>
      <c r="S47" s="30">
        <v>2365452</v>
      </c>
      <c r="T47" s="30">
        <v>4378195</v>
      </c>
      <c r="U47" s="30">
        <v>3071118</v>
      </c>
      <c r="V47" s="30">
        <v>2953909</v>
      </c>
      <c r="W47" s="139">
        <v>63</v>
      </c>
      <c r="X47" s="30">
        <v>1310121</v>
      </c>
      <c r="Y47" s="30">
        <v>1989732</v>
      </c>
      <c r="Z47" s="30">
        <v>1700622</v>
      </c>
      <c r="AA47" s="30">
        <v>418</v>
      </c>
      <c r="AB47" s="30">
        <v>4987059</v>
      </c>
      <c r="AC47" s="30">
        <v>12603</v>
      </c>
      <c r="AD47" s="30">
        <v>12815</v>
      </c>
      <c r="AE47" s="30">
        <v>7708</v>
      </c>
      <c r="AF47" s="30">
        <v>168</v>
      </c>
      <c r="AG47" s="30">
        <v>807</v>
      </c>
      <c r="AH47" s="30">
        <v>2181048</v>
      </c>
      <c r="AI47" s="30">
        <v>1620330</v>
      </c>
      <c r="AJ47" s="30">
        <v>29576</v>
      </c>
      <c r="AK47" s="155">
        <v>35679.8</v>
      </c>
      <c r="AL47" s="155">
        <v>4532.4</v>
      </c>
      <c r="AM47" s="156">
        <v>4467.4</v>
      </c>
      <c r="AN47" s="156">
        <v>30797.4</v>
      </c>
      <c r="AO47" s="156">
        <v>24336.2</v>
      </c>
      <c r="AP47" s="140">
        <v>15.4</v>
      </c>
      <c r="AQ47" s="30">
        <v>2949583</v>
      </c>
      <c r="AR47" s="12">
        <v>2000914</v>
      </c>
      <c r="AS47" s="30">
        <v>2034867</v>
      </c>
      <c r="AT47" s="141">
        <v>36.66</v>
      </c>
      <c r="AU47" s="30">
        <v>4847</v>
      </c>
      <c r="AV47" s="30">
        <v>4096</v>
      </c>
      <c r="AW47" s="30">
        <v>231</v>
      </c>
      <c r="AX47" s="30">
        <v>19</v>
      </c>
    </row>
    <row r="48" spans="1:50" ht="12" customHeight="1">
      <c r="A48" s="1">
        <v>41</v>
      </c>
      <c r="B48" s="21" t="s">
        <v>37</v>
      </c>
      <c r="C48" s="138">
        <v>108.8</v>
      </c>
      <c r="D48" s="30">
        <v>273900</v>
      </c>
      <c r="E48" s="30">
        <v>191000</v>
      </c>
      <c r="F48" s="30">
        <v>81900</v>
      </c>
      <c r="G48" s="30">
        <v>55200</v>
      </c>
      <c r="H48" s="30">
        <v>208700</v>
      </c>
      <c r="I48" s="30">
        <v>10500</v>
      </c>
      <c r="J48" s="30">
        <v>53400</v>
      </c>
      <c r="K48" s="30">
        <v>144800</v>
      </c>
      <c r="L48" s="30">
        <v>270100</v>
      </c>
      <c r="M48" s="30">
        <v>19500</v>
      </c>
      <c r="N48" s="30">
        <v>6289</v>
      </c>
      <c r="O48" s="30">
        <v>3066</v>
      </c>
      <c r="P48" s="30">
        <v>2473</v>
      </c>
      <c r="Q48" s="30">
        <v>5162</v>
      </c>
      <c r="R48" s="30">
        <v>92650</v>
      </c>
      <c r="S48" s="30">
        <v>466276</v>
      </c>
      <c r="T48" s="30">
        <v>738147</v>
      </c>
      <c r="U48" s="30">
        <v>203617</v>
      </c>
      <c r="V48" s="30">
        <v>159086</v>
      </c>
      <c r="W48" s="139">
        <v>24</v>
      </c>
      <c r="X48" s="30">
        <v>501380</v>
      </c>
      <c r="Y48" s="30">
        <v>250717</v>
      </c>
      <c r="Z48" s="30">
        <v>211092</v>
      </c>
      <c r="AA48" s="30">
        <v>40</v>
      </c>
      <c r="AB48" s="30">
        <v>886386</v>
      </c>
      <c r="AC48" s="30">
        <v>668</v>
      </c>
      <c r="AD48" s="30">
        <v>2412</v>
      </c>
      <c r="AE48" s="30">
        <v>1075</v>
      </c>
      <c r="AF48" s="30">
        <v>6</v>
      </c>
      <c r="AG48" s="30">
        <v>205</v>
      </c>
      <c r="AH48" s="30">
        <v>323719</v>
      </c>
      <c r="AI48" s="30">
        <v>239832</v>
      </c>
      <c r="AJ48" s="30">
        <v>5164</v>
      </c>
      <c r="AK48" s="155">
        <v>10073.3</v>
      </c>
      <c r="AL48" s="155">
        <v>1838.1</v>
      </c>
      <c r="AM48" s="156">
        <v>1833.4</v>
      </c>
      <c r="AN48" s="156">
        <v>8038.9</v>
      </c>
      <c r="AO48" s="156">
        <v>7414.1</v>
      </c>
      <c r="AP48" s="140">
        <v>25.7</v>
      </c>
      <c r="AQ48" s="30">
        <v>595127</v>
      </c>
      <c r="AR48" s="12">
        <v>349860</v>
      </c>
      <c r="AS48" s="30">
        <v>382686</v>
      </c>
      <c r="AT48" s="141">
        <v>5.03</v>
      </c>
      <c r="AU48" s="30">
        <v>180</v>
      </c>
      <c r="AV48" s="30">
        <v>101</v>
      </c>
      <c r="AW48" s="30">
        <v>23</v>
      </c>
      <c r="AX48" s="30">
        <v>5</v>
      </c>
    </row>
    <row r="49" spans="1:50" ht="12" customHeight="1">
      <c r="A49" s="1">
        <v>42</v>
      </c>
      <c r="B49" s="21" t="s">
        <v>38</v>
      </c>
      <c r="C49" s="138">
        <v>88.6</v>
      </c>
      <c r="D49" s="30">
        <v>518200</v>
      </c>
      <c r="E49" s="30">
        <v>339600</v>
      </c>
      <c r="F49" s="30">
        <v>171600</v>
      </c>
      <c r="G49" s="30">
        <v>114200</v>
      </c>
      <c r="H49" s="30">
        <v>358000</v>
      </c>
      <c r="I49" s="30">
        <v>27400</v>
      </c>
      <c r="J49" s="30">
        <v>128700</v>
      </c>
      <c r="K49" s="30">
        <v>290200</v>
      </c>
      <c r="L49" s="30">
        <v>505000</v>
      </c>
      <c r="M49" s="30">
        <v>32700</v>
      </c>
      <c r="N49" s="30">
        <v>10434</v>
      </c>
      <c r="O49" s="30">
        <v>4910</v>
      </c>
      <c r="P49" s="30">
        <v>4042</v>
      </c>
      <c r="Q49" s="30">
        <v>6782</v>
      </c>
      <c r="R49" s="30">
        <v>262751</v>
      </c>
      <c r="S49" s="30">
        <v>609546</v>
      </c>
      <c r="T49" s="30">
        <v>1123683</v>
      </c>
      <c r="U49" s="30">
        <v>607203</v>
      </c>
      <c r="V49" s="30">
        <v>528861</v>
      </c>
      <c r="W49" s="139">
        <v>41</v>
      </c>
      <c r="X49" s="30">
        <v>759962</v>
      </c>
      <c r="Y49" s="30">
        <v>653431</v>
      </c>
      <c r="Z49" s="30">
        <v>494049</v>
      </c>
      <c r="AA49" s="30">
        <v>171</v>
      </c>
      <c r="AB49" s="30">
        <v>1536890</v>
      </c>
      <c r="AC49" s="30">
        <v>2236</v>
      </c>
      <c r="AD49" s="30">
        <v>4834</v>
      </c>
      <c r="AE49" s="30">
        <v>1953</v>
      </c>
      <c r="AF49" s="30">
        <v>55</v>
      </c>
      <c r="AG49" s="30">
        <v>452</v>
      </c>
      <c r="AH49" s="30">
        <v>599563</v>
      </c>
      <c r="AI49" s="30">
        <v>457946</v>
      </c>
      <c r="AJ49" s="30">
        <v>9364</v>
      </c>
      <c r="AK49" s="155">
        <v>17491.6</v>
      </c>
      <c r="AL49" s="155">
        <v>2586.3</v>
      </c>
      <c r="AM49" s="156">
        <v>2364.9</v>
      </c>
      <c r="AN49" s="156">
        <v>14839.5</v>
      </c>
      <c r="AO49" s="156">
        <v>12743.7</v>
      </c>
      <c r="AP49" s="140">
        <v>34.5</v>
      </c>
      <c r="AQ49" s="30">
        <v>857388</v>
      </c>
      <c r="AR49" s="12">
        <v>487258</v>
      </c>
      <c r="AS49" s="30">
        <v>552878</v>
      </c>
      <c r="AT49" s="141">
        <v>11.91</v>
      </c>
      <c r="AU49" s="30">
        <v>925</v>
      </c>
      <c r="AV49" s="30">
        <v>773</v>
      </c>
      <c r="AW49" s="30">
        <v>56</v>
      </c>
      <c r="AX49" s="30">
        <v>4</v>
      </c>
    </row>
    <row r="50" spans="1:50" ht="12" customHeight="1">
      <c r="A50" s="1">
        <v>43</v>
      </c>
      <c r="B50" s="21" t="s">
        <v>39</v>
      </c>
      <c r="C50" s="138">
        <v>93.2</v>
      </c>
      <c r="D50" s="30">
        <v>615500</v>
      </c>
      <c r="E50" s="30">
        <v>406400</v>
      </c>
      <c r="F50" s="30">
        <v>204200</v>
      </c>
      <c r="G50" s="30">
        <v>146700</v>
      </c>
      <c r="H50" s="30">
        <v>435400</v>
      </c>
      <c r="I50" s="30">
        <v>25800</v>
      </c>
      <c r="J50" s="30">
        <v>151300</v>
      </c>
      <c r="K50" s="30">
        <v>461100</v>
      </c>
      <c r="L50" s="30">
        <v>602700</v>
      </c>
      <c r="M50" s="30">
        <v>43900</v>
      </c>
      <c r="N50" s="30">
        <v>14125</v>
      </c>
      <c r="O50" s="30">
        <v>5522</v>
      </c>
      <c r="P50" s="30">
        <v>6934</v>
      </c>
      <c r="Q50" s="30">
        <v>9781</v>
      </c>
      <c r="R50" s="30">
        <v>192678</v>
      </c>
      <c r="S50" s="30">
        <v>846208</v>
      </c>
      <c r="T50" s="30">
        <v>1267934</v>
      </c>
      <c r="U50" s="30">
        <v>813448</v>
      </c>
      <c r="V50" s="30">
        <v>713790</v>
      </c>
      <c r="W50" s="139">
        <v>45</v>
      </c>
      <c r="X50" s="30">
        <v>519446</v>
      </c>
      <c r="Y50" s="30">
        <v>633922</v>
      </c>
      <c r="Z50" s="30">
        <v>524487</v>
      </c>
      <c r="AA50" s="30">
        <v>131</v>
      </c>
      <c r="AB50" s="30">
        <v>1875064</v>
      </c>
      <c r="AC50" s="30">
        <v>1533</v>
      </c>
      <c r="AD50" s="30">
        <v>6443</v>
      </c>
      <c r="AE50" s="30">
        <v>2514</v>
      </c>
      <c r="AF50" s="30">
        <v>112</v>
      </c>
      <c r="AG50" s="30">
        <v>573</v>
      </c>
      <c r="AH50" s="30">
        <v>731247</v>
      </c>
      <c r="AI50" s="30">
        <v>551171</v>
      </c>
      <c r="AJ50" s="30">
        <v>10326</v>
      </c>
      <c r="AK50" s="155">
        <v>24586.3</v>
      </c>
      <c r="AL50" s="155">
        <v>4236.6</v>
      </c>
      <c r="AM50" s="156">
        <v>4201.1</v>
      </c>
      <c r="AN50" s="156">
        <v>20102.2</v>
      </c>
      <c r="AO50" s="156">
        <v>16939.4</v>
      </c>
      <c r="AP50" s="140">
        <v>23.6</v>
      </c>
      <c r="AQ50" s="30">
        <v>1200793</v>
      </c>
      <c r="AR50" s="12">
        <v>761006</v>
      </c>
      <c r="AS50" s="30">
        <v>778758</v>
      </c>
      <c r="AT50" s="141">
        <v>10.7</v>
      </c>
      <c r="AU50" s="30">
        <v>1138</v>
      </c>
      <c r="AV50" s="30">
        <v>940</v>
      </c>
      <c r="AW50" s="30">
        <v>55</v>
      </c>
      <c r="AX50" s="30">
        <v>7</v>
      </c>
    </row>
    <row r="51" spans="1:50" ht="12" customHeight="1">
      <c r="A51" s="1">
        <v>44</v>
      </c>
      <c r="B51" s="21" t="s">
        <v>40</v>
      </c>
      <c r="C51" s="138">
        <v>92.9</v>
      </c>
      <c r="D51" s="30">
        <v>433800</v>
      </c>
      <c r="E51" s="30">
        <v>278700</v>
      </c>
      <c r="F51" s="30">
        <v>151300</v>
      </c>
      <c r="G51" s="30">
        <v>110800</v>
      </c>
      <c r="H51" s="30">
        <v>291000</v>
      </c>
      <c r="I51" s="30">
        <v>17400</v>
      </c>
      <c r="J51" s="30">
        <v>123200</v>
      </c>
      <c r="K51" s="30">
        <v>330700</v>
      </c>
      <c r="L51" s="30">
        <v>414200</v>
      </c>
      <c r="M51" s="30">
        <v>29600</v>
      </c>
      <c r="N51" s="30">
        <v>11234</v>
      </c>
      <c r="O51" s="30">
        <v>4563</v>
      </c>
      <c r="P51" s="30">
        <v>5276</v>
      </c>
      <c r="Q51" s="30">
        <v>7391</v>
      </c>
      <c r="R51" s="30">
        <v>162509</v>
      </c>
      <c r="S51" s="30">
        <v>577648</v>
      </c>
      <c r="T51" s="30">
        <v>901500</v>
      </c>
      <c r="U51" s="30">
        <v>392550</v>
      </c>
      <c r="V51" s="30">
        <v>306391</v>
      </c>
      <c r="W51" s="139">
        <v>33</v>
      </c>
      <c r="X51" s="30">
        <v>293506</v>
      </c>
      <c r="Y51" s="30">
        <v>501794</v>
      </c>
      <c r="Z51" s="30">
        <v>351768</v>
      </c>
      <c r="AA51" s="30">
        <v>150</v>
      </c>
      <c r="AB51" s="30">
        <v>1243078</v>
      </c>
      <c r="AC51" s="30">
        <v>1364</v>
      </c>
      <c r="AD51" s="30">
        <v>4268</v>
      </c>
      <c r="AE51" s="30">
        <v>1706</v>
      </c>
      <c r="AF51" s="30">
        <v>280</v>
      </c>
      <c r="AG51" s="30">
        <v>409</v>
      </c>
      <c r="AH51" s="30">
        <v>536754</v>
      </c>
      <c r="AI51" s="30">
        <v>408343</v>
      </c>
      <c r="AJ51" s="30">
        <v>8066</v>
      </c>
      <c r="AK51" s="155">
        <v>17050.5</v>
      </c>
      <c r="AL51" s="155">
        <v>3548.7</v>
      </c>
      <c r="AM51" s="156">
        <v>3489.9</v>
      </c>
      <c r="AN51" s="156">
        <v>13286.1</v>
      </c>
      <c r="AO51" s="156">
        <v>11527.1</v>
      </c>
      <c r="AP51" s="140">
        <v>32.6</v>
      </c>
      <c r="AQ51" s="30">
        <v>814276</v>
      </c>
      <c r="AR51" s="12">
        <v>504512</v>
      </c>
      <c r="AS51" s="30">
        <v>534218</v>
      </c>
      <c r="AT51" s="141">
        <v>7.88</v>
      </c>
      <c r="AU51" s="30">
        <v>768</v>
      </c>
      <c r="AV51" s="30">
        <v>568</v>
      </c>
      <c r="AW51" s="30">
        <v>36</v>
      </c>
      <c r="AX51" s="30">
        <v>6</v>
      </c>
    </row>
    <row r="52" spans="1:50" ht="12" customHeight="1">
      <c r="A52" s="1">
        <v>45</v>
      </c>
      <c r="B52" s="21" t="s">
        <v>41</v>
      </c>
      <c r="C52" s="138">
        <v>87.8</v>
      </c>
      <c r="D52" s="30">
        <v>422400</v>
      </c>
      <c r="E52" s="30">
        <v>288300</v>
      </c>
      <c r="F52" s="30">
        <v>131500</v>
      </c>
      <c r="G52" s="30">
        <v>92400</v>
      </c>
      <c r="H52" s="30">
        <v>315800</v>
      </c>
      <c r="I52" s="30">
        <v>13000</v>
      </c>
      <c r="J52" s="30">
        <v>91400</v>
      </c>
      <c r="K52" s="30">
        <v>318600</v>
      </c>
      <c r="L52" s="30">
        <v>415200</v>
      </c>
      <c r="M52" s="30">
        <v>23300</v>
      </c>
      <c r="N52" s="30">
        <v>9636</v>
      </c>
      <c r="O52" s="30">
        <v>4429</v>
      </c>
      <c r="P52" s="30">
        <v>4126</v>
      </c>
      <c r="Q52" s="30">
        <v>6196</v>
      </c>
      <c r="R52" s="30">
        <v>120511</v>
      </c>
      <c r="S52" s="30">
        <v>552330</v>
      </c>
      <c r="T52" s="30">
        <v>996877</v>
      </c>
      <c r="U52" s="30">
        <v>377323</v>
      </c>
      <c r="V52" s="30">
        <v>312905</v>
      </c>
      <c r="W52" s="139">
        <v>35</v>
      </c>
      <c r="X52" s="30">
        <v>383793</v>
      </c>
      <c r="Y52" s="30">
        <v>438223</v>
      </c>
      <c r="Z52" s="30">
        <v>297708</v>
      </c>
      <c r="AA52" s="30">
        <v>133</v>
      </c>
      <c r="AB52" s="30">
        <v>1188537</v>
      </c>
      <c r="AC52" s="30">
        <v>1897</v>
      </c>
      <c r="AD52" s="30">
        <v>4298</v>
      </c>
      <c r="AE52" s="30">
        <v>1461</v>
      </c>
      <c r="AF52" s="30">
        <v>35</v>
      </c>
      <c r="AG52" s="30">
        <v>312</v>
      </c>
      <c r="AH52" s="30">
        <v>497709</v>
      </c>
      <c r="AI52" s="30">
        <v>388444</v>
      </c>
      <c r="AJ52" s="30">
        <v>7765</v>
      </c>
      <c r="AK52" s="155">
        <v>19039.4</v>
      </c>
      <c r="AL52" s="155">
        <v>3148.7</v>
      </c>
      <c r="AM52" s="156">
        <v>3139.1</v>
      </c>
      <c r="AN52" s="156">
        <v>15664.1</v>
      </c>
      <c r="AO52" s="156">
        <v>12410.3</v>
      </c>
      <c r="AP52" s="140">
        <v>20.4</v>
      </c>
      <c r="AQ52" s="30">
        <v>844759</v>
      </c>
      <c r="AR52" s="12">
        <v>494250</v>
      </c>
      <c r="AS52" s="30">
        <v>525610</v>
      </c>
      <c r="AT52" s="141">
        <v>15.02</v>
      </c>
      <c r="AU52" s="30">
        <v>625</v>
      </c>
      <c r="AV52" s="30">
        <v>464</v>
      </c>
      <c r="AW52" s="30">
        <v>45</v>
      </c>
      <c r="AX52" s="30">
        <v>20</v>
      </c>
    </row>
    <row r="53" spans="1:50" ht="12" customHeight="1">
      <c r="A53" s="1">
        <v>46</v>
      </c>
      <c r="B53" s="21" t="s">
        <v>42</v>
      </c>
      <c r="C53" s="138">
        <v>79.8</v>
      </c>
      <c r="D53" s="30">
        <v>685400</v>
      </c>
      <c r="E53" s="30">
        <v>463900</v>
      </c>
      <c r="F53" s="30">
        <v>219900</v>
      </c>
      <c r="G53" s="30">
        <v>147100</v>
      </c>
      <c r="H53" s="30">
        <v>510600</v>
      </c>
      <c r="I53" s="30">
        <v>20900</v>
      </c>
      <c r="J53" s="30">
        <v>150300</v>
      </c>
      <c r="K53" s="30">
        <v>473300</v>
      </c>
      <c r="L53" s="30">
        <v>668400</v>
      </c>
      <c r="M53" s="30">
        <v>49000</v>
      </c>
      <c r="N53" s="30">
        <v>15570</v>
      </c>
      <c r="O53" s="30">
        <v>7573</v>
      </c>
      <c r="P53" s="30">
        <v>6731</v>
      </c>
      <c r="Q53" s="30">
        <v>8608</v>
      </c>
      <c r="R53" s="30">
        <v>271417</v>
      </c>
      <c r="S53" s="30">
        <v>817344</v>
      </c>
      <c r="T53" s="30">
        <v>1251159</v>
      </c>
      <c r="U53" s="30">
        <v>566317</v>
      </c>
      <c r="V53" s="30">
        <v>517762</v>
      </c>
      <c r="W53" s="139">
        <v>32</v>
      </c>
      <c r="X53" s="30">
        <v>626512</v>
      </c>
      <c r="Y53" s="30">
        <v>692767</v>
      </c>
      <c r="Z53" s="30">
        <v>471564</v>
      </c>
      <c r="AA53" s="30">
        <v>274</v>
      </c>
      <c r="AB53" s="30">
        <v>1785128</v>
      </c>
      <c r="AC53" s="30">
        <v>5331</v>
      </c>
      <c r="AD53" s="30">
        <v>6156</v>
      </c>
      <c r="AE53" s="30">
        <v>2353</v>
      </c>
      <c r="AF53" s="30">
        <v>346</v>
      </c>
      <c r="AG53" s="30">
        <v>724</v>
      </c>
      <c r="AH53" s="30">
        <v>785796</v>
      </c>
      <c r="AI53" s="30">
        <v>612375</v>
      </c>
      <c r="AJ53" s="30">
        <v>9631</v>
      </c>
      <c r="AK53" s="155">
        <v>26131.8</v>
      </c>
      <c r="AL53" s="155">
        <v>4810.1</v>
      </c>
      <c r="AM53" s="156">
        <v>4579.7</v>
      </c>
      <c r="AN53" s="156">
        <v>21149</v>
      </c>
      <c r="AO53" s="156">
        <v>17381.2</v>
      </c>
      <c r="AP53" s="140">
        <v>16.8</v>
      </c>
      <c r="AQ53" s="30">
        <v>1206482</v>
      </c>
      <c r="AR53" s="12">
        <v>714827</v>
      </c>
      <c r="AS53" s="30">
        <v>731241</v>
      </c>
      <c r="AT53" s="141">
        <v>14.36</v>
      </c>
      <c r="AU53" s="30">
        <v>958</v>
      </c>
      <c r="AV53" s="30">
        <v>735</v>
      </c>
      <c r="AW53" s="30">
        <v>79</v>
      </c>
      <c r="AX53" s="30">
        <v>19</v>
      </c>
    </row>
    <row r="54" spans="1:50" ht="12" customHeight="1">
      <c r="A54" s="1">
        <v>47</v>
      </c>
      <c r="B54" s="21" t="s">
        <v>43</v>
      </c>
      <c r="C54" s="138">
        <v>70.9</v>
      </c>
      <c r="D54" s="30">
        <v>414200</v>
      </c>
      <c r="E54" s="30">
        <v>228900</v>
      </c>
      <c r="F54" s="30">
        <v>180200</v>
      </c>
      <c r="G54" s="30">
        <v>141500</v>
      </c>
      <c r="H54" s="30">
        <v>210300</v>
      </c>
      <c r="I54" s="30">
        <v>9700</v>
      </c>
      <c r="J54" s="30">
        <v>189000</v>
      </c>
      <c r="K54" s="30">
        <v>389700</v>
      </c>
      <c r="L54" s="30">
        <v>405200</v>
      </c>
      <c r="M54" s="30">
        <v>43300</v>
      </c>
      <c r="N54" s="30">
        <v>10262</v>
      </c>
      <c r="O54" s="30">
        <v>4216</v>
      </c>
      <c r="P54" s="30">
        <v>5071</v>
      </c>
      <c r="Q54" s="30">
        <v>6616</v>
      </c>
      <c r="R54" s="30">
        <v>129966</v>
      </c>
      <c r="S54" s="30">
        <v>601552</v>
      </c>
      <c r="T54" s="30">
        <v>1254475</v>
      </c>
      <c r="U54" s="30">
        <v>709118</v>
      </c>
      <c r="V54" s="30">
        <v>634980</v>
      </c>
      <c r="W54" s="139">
        <v>55</v>
      </c>
      <c r="X54" s="30">
        <v>144409</v>
      </c>
      <c r="Y54" s="30">
        <v>498970</v>
      </c>
      <c r="Z54" s="30">
        <v>375570</v>
      </c>
      <c r="AA54" s="30">
        <v>180</v>
      </c>
      <c r="AB54" s="30">
        <v>1316099</v>
      </c>
      <c r="AC54" s="30">
        <v>2575</v>
      </c>
      <c r="AD54" s="30">
        <v>4655</v>
      </c>
      <c r="AE54" s="30">
        <v>2527</v>
      </c>
      <c r="AF54" s="30">
        <v>25</v>
      </c>
      <c r="AG54" s="30">
        <v>192</v>
      </c>
      <c r="AH54" s="30">
        <v>513227</v>
      </c>
      <c r="AI54" s="30">
        <v>379810</v>
      </c>
      <c r="AJ54" s="30">
        <v>6777</v>
      </c>
      <c r="AK54" s="155">
        <v>7507.1</v>
      </c>
      <c r="AL54" s="155">
        <v>1448.8</v>
      </c>
      <c r="AM54" s="156">
        <v>1422.6</v>
      </c>
      <c r="AN54" s="156">
        <v>5972.8</v>
      </c>
      <c r="AO54" s="156">
        <v>4803</v>
      </c>
      <c r="AP54" s="140">
        <v>42.8</v>
      </c>
      <c r="AQ54" s="30">
        <v>817242</v>
      </c>
      <c r="AR54" s="12">
        <v>553233</v>
      </c>
      <c r="AS54" s="30">
        <v>557961</v>
      </c>
      <c r="AT54" s="141">
        <v>8.4</v>
      </c>
      <c r="AU54" s="30">
        <v>528</v>
      </c>
      <c r="AV54" s="30">
        <v>392</v>
      </c>
      <c r="AW54" s="30">
        <v>51</v>
      </c>
      <c r="AX54" s="30">
        <v>11</v>
      </c>
    </row>
    <row r="55" spans="1:50" ht="12" customHeight="1">
      <c r="A55" s="1"/>
      <c r="B55" s="21"/>
      <c r="C55" s="13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139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146"/>
      <c r="AI55" s="30"/>
      <c r="AJ55" s="30"/>
      <c r="AK55" s="156"/>
      <c r="AL55" s="156"/>
      <c r="AM55" s="156"/>
      <c r="AN55" s="156"/>
      <c r="AO55" s="156"/>
      <c r="AP55" s="140"/>
      <c r="AQ55" s="30"/>
      <c r="AR55" s="12"/>
      <c r="AS55" s="30"/>
      <c r="AT55" s="141"/>
      <c r="AU55" s="30"/>
      <c r="AV55" s="30"/>
      <c r="AW55" s="30"/>
      <c r="AX55" s="30"/>
    </row>
    <row r="56" spans="1:50" s="75" customFormat="1" ht="42" customHeight="1">
      <c r="A56" s="22"/>
      <c r="B56" s="23" t="s">
        <v>57</v>
      </c>
      <c r="C56" s="24" t="s">
        <v>156</v>
      </c>
      <c r="D56" s="32" t="s">
        <v>268</v>
      </c>
      <c r="E56" s="32" t="s">
        <v>268</v>
      </c>
      <c r="F56" s="32" t="s">
        <v>268</v>
      </c>
      <c r="G56" s="32" t="s">
        <v>268</v>
      </c>
      <c r="H56" s="32" t="s">
        <v>268</v>
      </c>
      <c r="I56" s="32" t="s">
        <v>268</v>
      </c>
      <c r="J56" s="32" t="s">
        <v>268</v>
      </c>
      <c r="K56" s="32" t="s">
        <v>268</v>
      </c>
      <c r="L56" s="32" t="s">
        <v>268</v>
      </c>
      <c r="M56" s="32" t="s">
        <v>268</v>
      </c>
      <c r="N56" s="32" t="s">
        <v>269</v>
      </c>
      <c r="O56" s="32" t="s">
        <v>269</v>
      </c>
      <c r="P56" s="32" t="s">
        <v>269</v>
      </c>
      <c r="Q56" s="32" t="s">
        <v>270</v>
      </c>
      <c r="R56" s="32" t="s">
        <v>271</v>
      </c>
      <c r="S56" s="111" t="s">
        <v>272</v>
      </c>
      <c r="T56" s="32" t="s">
        <v>273</v>
      </c>
      <c r="U56" s="32" t="s">
        <v>274</v>
      </c>
      <c r="V56" s="32" t="s">
        <v>274</v>
      </c>
      <c r="W56" s="147" t="s">
        <v>274</v>
      </c>
      <c r="X56" s="131" t="s">
        <v>275</v>
      </c>
      <c r="Y56" s="131" t="s">
        <v>275</v>
      </c>
      <c r="Z56" s="131" t="s">
        <v>275</v>
      </c>
      <c r="AA56" s="131" t="s">
        <v>275</v>
      </c>
      <c r="AB56" s="131" t="s">
        <v>275</v>
      </c>
      <c r="AC56" s="131" t="s">
        <v>275</v>
      </c>
      <c r="AD56" s="24" t="s">
        <v>195</v>
      </c>
      <c r="AE56" s="24" t="s">
        <v>195</v>
      </c>
      <c r="AF56" s="24" t="s">
        <v>195</v>
      </c>
      <c r="AG56" s="24" t="s">
        <v>276</v>
      </c>
      <c r="AH56" s="108" t="s">
        <v>277</v>
      </c>
      <c r="AI56" s="108" t="s">
        <v>277</v>
      </c>
      <c r="AJ56" s="108" t="s">
        <v>277</v>
      </c>
      <c r="AK56" s="106" t="s">
        <v>278</v>
      </c>
      <c r="AL56" s="106" t="s">
        <v>278</v>
      </c>
      <c r="AM56" s="106" t="s">
        <v>278</v>
      </c>
      <c r="AN56" s="106" t="s">
        <v>278</v>
      </c>
      <c r="AO56" s="106" t="s">
        <v>278</v>
      </c>
      <c r="AP56" s="106" t="s">
        <v>278</v>
      </c>
      <c r="AQ56" s="24" t="s">
        <v>279</v>
      </c>
      <c r="AR56" s="24" t="s">
        <v>279</v>
      </c>
      <c r="AS56" s="24" t="s">
        <v>279</v>
      </c>
      <c r="AT56" s="108" t="s">
        <v>280</v>
      </c>
      <c r="AU56" s="108" t="s">
        <v>280</v>
      </c>
      <c r="AV56" s="108" t="s">
        <v>280</v>
      </c>
      <c r="AW56" s="108" t="s">
        <v>280</v>
      </c>
      <c r="AX56" s="108" t="s">
        <v>280</v>
      </c>
    </row>
    <row r="57" spans="1:50" s="75" customFormat="1" ht="33" customHeight="1">
      <c r="A57" s="131"/>
      <c r="B57" s="41" t="s">
        <v>58</v>
      </c>
      <c r="C57" s="24" t="s">
        <v>281</v>
      </c>
      <c r="D57" s="24" t="s">
        <v>281</v>
      </c>
      <c r="E57" s="24" t="s">
        <v>281</v>
      </c>
      <c r="F57" s="24" t="s">
        <v>281</v>
      </c>
      <c r="G57" s="24" t="s">
        <v>281</v>
      </c>
      <c r="H57" s="24" t="s">
        <v>281</v>
      </c>
      <c r="I57" s="24" t="s">
        <v>281</v>
      </c>
      <c r="J57" s="24" t="s">
        <v>281</v>
      </c>
      <c r="K57" s="24" t="s">
        <v>281</v>
      </c>
      <c r="L57" s="24" t="s">
        <v>281</v>
      </c>
      <c r="M57" s="24" t="s">
        <v>281</v>
      </c>
      <c r="N57" s="111" t="s">
        <v>282</v>
      </c>
      <c r="O57" s="111" t="s">
        <v>282</v>
      </c>
      <c r="P57" s="111" t="s">
        <v>282</v>
      </c>
      <c r="Q57" s="111" t="s">
        <v>283</v>
      </c>
      <c r="R57" s="111" t="s">
        <v>284</v>
      </c>
      <c r="S57" s="131" t="s">
        <v>199</v>
      </c>
      <c r="T57" s="111" t="s">
        <v>53</v>
      </c>
      <c r="U57" s="111" t="s">
        <v>285</v>
      </c>
      <c r="V57" s="111" t="s">
        <v>285</v>
      </c>
      <c r="W57" s="147" t="s">
        <v>285</v>
      </c>
      <c r="X57" s="148" t="s">
        <v>53</v>
      </c>
      <c r="Y57" s="148" t="s">
        <v>53</v>
      </c>
      <c r="Z57" s="148" t="s">
        <v>53</v>
      </c>
      <c r="AA57" s="148" t="s">
        <v>53</v>
      </c>
      <c r="AB57" s="148" t="s">
        <v>53</v>
      </c>
      <c r="AC57" s="148" t="s">
        <v>53</v>
      </c>
      <c r="AD57" s="24" t="s">
        <v>53</v>
      </c>
      <c r="AE57" s="24" t="s">
        <v>53</v>
      </c>
      <c r="AF57" s="24" t="s">
        <v>53</v>
      </c>
      <c r="AG57" s="24" t="s">
        <v>286</v>
      </c>
      <c r="AH57" s="149" t="s">
        <v>287</v>
      </c>
      <c r="AI57" s="149" t="s">
        <v>287</v>
      </c>
      <c r="AJ57" s="149" t="s">
        <v>287</v>
      </c>
      <c r="AK57" s="106" t="s">
        <v>282</v>
      </c>
      <c r="AL57" s="106" t="s">
        <v>282</v>
      </c>
      <c r="AM57" s="106" t="s">
        <v>282</v>
      </c>
      <c r="AN57" s="106" t="s">
        <v>282</v>
      </c>
      <c r="AO57" s="106" t="s">
        <v>282</v>
      </c>
      <c r="AP57" s="106" t="s">
        <v>282</v>
      </c>
      <c r="AQ57" s="24" t="s">
        <v>282</v>
      </c>
      <c r="AR57" s="24" t="s">
        <v>282</v>
      </c>
      <c r="AS57" s="24" t="s">
        <v>282</v>
      </c>
      <c r="AT57" s="24" t="s">
        <v>282</v>
      </c>
      <c r="AU57" s="24" t="s">
        <v>282</v>
      </c>
      <c r="AV57" s="24" t="s">
        <v>282</v>
      </c>
      <c r="AW57" s="24" t="s">
        <v>282</v>
      </c>
      <c r="AX57" s="24" t="s">
        <v>282</v>
      </c>
    </row>
    <row r="58" spans="1:65" s="79" customFormat="1" ht="12" customHeight="1">
      <c r="A58" s="152"/>
      <c r="B58" s="153"/>
      <c r="C58" s="150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0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0"/>
      <c r="BF58" s="154"/>
      <c r="BG58" s="151"/>
      <c r="BH58" s="154"/>
      <c r="BI58" s="154"/>
      <c r="BJ58" s="154"/>
      <c r="BK58" s="154"/>
      <c r="BL58" s="154"/>
      <c r="BM58" s="154"/>
    </row>
    <row r="59" spans="1:50" s="9" customFormat="1" ht="12" customHeight="1">
      <c r="A59" s="113"/>
      <c r="B59" s="4"/>
      <c r="C59" s="115"/>
      <c r="D59" s="115"/>
      <c r="E59" s="54"/>
      <c r="F59" s="54"/>
      <c r="G59" s="54"/>
      <c r="H59" s="114"/>
      <c r="I59" s="114"/>
      <c r="J59" s="11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</row>
    <row r="60" spans="1:50" s="9" customFormat="1" ht="10.5">
      <c r="A60" s="6"/>
      <c r="B60" s="4"/>
      <c r="C60" s="8"/>
      <c r="D60" s="8"/>
      <c r="E60" s="33"/>
      <c r="F60" s="33"/>
      <c r="G60" s="33"/>
      <c r="H60" s="8"/>
      <c r="I60" s="8"/>
      <c r="J60" s="8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s="9" customFormat="1" ht="10.5">
      <c r="A61" s="6"/>
      <c r="B61" s="4"/>
      <c r="C61" s="8"/>
      <c r="D61" s="8"/>
      <c r="E61" s="33"/>
      <c r="F61" s="33"/>
      <c r="G61" s="33"/>
      <c r="H61" s="8"/>
      <c r="I61" s="8"/>
      <c r="J61" s="8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</sheetData>
  <mergeCells count="4">
    <mergeCell ref="A5:B5"/>
    <mergeCell ref="A3:B3"/>
    <mergeCell ref="A4:B4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兵庫県</cp:lastModifiedBy>
  <cp:lastPrinted>2002-03-05T08:57:10Z</cp:lastPrinted>
  <dcterms:created xsi:type="dcterms:W3CDTF">1997-03-07T05:33:22Z</dcterms:created>
  <cp:category/>
  <cp:version/>
  <cp:contentType/>
  <cp:contentStatus/>
</cp:coreProperties>
</file>