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495" windowWidth="13875" windowHeight="8445" tabRatio="990" activeTab="0"/>
  </bookViews>
  <sheets>
    <sheet name="H2分割表" sheetId="1" r:id="rId1"/>
    <sheet name="H7分割表" sheetId="2" r:id="rId2"/>
    <sheet name="H12分割表" sheetId="3" r:id="rId3"/>
    <sheet name="H15分割表" sheetId="4" r:id="rId4"/>
    <sheet name="指標" sheetId="5" state="hidden" r:id="rId5"/>
  </sheets>
  <externalReferences>
    <externalReference r:id="rId8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<sst xmlns="http://schemas.openxmlformats.org/spreadsheetml/2006/main" count="528" uniqueCount="159">
  <si>
    <t>(12)</t>
  </si>
  <si>
    <t>(13)</t>
  </si>
  <si>
    <t>(14)</t>
  </si>
  <si>
    <t>産出額</t>
  </si>
  <si>
    <t>輸入</t>
  </si>
  <si>
    <t>運輸・商業</t>
  </si>
  <si>
    <t>供給計</t>
  </si>
  <si>
    <t>生産活動</t>
  </si>
  <si>
    <t>最終消費支出</t>
  </si>
  <si>
    <t>非金融資産の</t>
  </si>
  <si>
    <t>輸出</t>
  </si>
  <si>
    <t>需要計</t>
  </si>
  <si>
    <t>不突合</t>
  </si>
  <si>
    <t>（含輸入税）</t>
  </si>
  <si>
    <t>マージン</t>
  </si>
  <si>
    <t>産業</t>
  </si>
  <si>
    <t>対家計民間非営利団体</t>
  </si>
  <si>
    <t>政府現実（集合）</t>
  </si>
  <si>
    <t>国内家計現実</t>
  </si>
  <si>
    <t>蓄積とストック</t>
  </si>
  <si>
    <t>環境保護</t>
  </si>
  <si>
    <t>その他</t>
  </si>
  <si>
    <t>国内家計</t>
  </si>
  <si>
    <t>対家計</t>
  </si>
  <si>
    <t>政府現物社会移転（個別）</t>
  </si>
  <si>
    <t>外部的</t>
  </si>
  <si>
    <t>内部的</t>
  </si>
  <si>
    <t>下水道</t>
  </si>
  <si>
    <t>廃棄物処理</t>
  </si>
  <si>
    <t>廃棄物処理産業</t>
  </si>
  <si>
    <t>リサイクル産業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</si>
  <si>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</si>
  <si>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</si>
  <si>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</si>
  <si>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</si>
  <si>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</si>
  <si>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</si>
  <si>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</si>
  <si>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</si>
  <si>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</si>
  <si>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</si>
  <si>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</si>
  <si>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</si>
  <si>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</si>
  <si>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</si>
  <si>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</si>
  <si>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</si>
  <si>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</si>
  <si>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</si>
  <si>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</si>
  <si>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</si>
  <si>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</si>
  <si>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</si>
  <si>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</si>
  <si>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</si>
  <si>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</si>
  <si>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生産物の使用</t>
  </si>
  <si>
    <t>(1)</t>
  </si>
  <si>
    <t>環境関連の財貨・サービス</t>
  </si>
  <si>
    <t>(2)</t>
  </si>
  <si>
    <t>(3)</t>
  </si>
  <si>
    <t>廃棄物処理①</t>
  </si>
  <si>
    <t>(4)</t>
  </si>
  <si>
    <t>リサイクル製品②</t>
  </si>
  <si>
    <t>(5)</t>
  </si>
  <si>
    <t>(6)</t>
  </si>
  <si>
    <t>下水道③</t>
  </si>
  <si>
    <t>(7)</t>
  </si>
  <si>
    <t>市場</t>
  </si>
  <si>
    <t>(8)</t>
  </si>
  <si>
    <t>非市場</t>
  </si>
  <si>
    <t>(9)</t>
  </si>
  <si>
    <t>廃棄物処理④</t>
  </si>
  <si>
    <t>(10)</t>
  </si>
  <si>
    <t>(11)</t>
  </si>
  <si>
    <t>(12)</t>
  </si>
  <si>
    <t>(13)</t>
  </si>
  <si>
    <t>その他の財貨・サービス</t>
  </si>
  <si>
    <t>(14)</t>
  </si>
  <si>
    <t>(15)</t>
  </si>
  <si>
    <t>(16)</t>
  </si>
  <si>
    <t>(17)</t>
  </si>
  <si>
    <t>固定資本減耗</t>
  </si>
  <si>
    <t>(18)</t>
  </si>
  <si>
    <t>間接税</t>
  </si>
  <si>
    <t>(19)</t>
  </si>
  <si>
    <t>(20)</t>
  </si>
  <si>
    <t>雇用者報酬</t>
  </si>
  <si>
    <t>(21)</t>
  </si>
  <si>
    <t>営業余剰</t>
  </si>
  <si>
    <t>(22)</t>
  </si>
  <si>
    <t>(23)</t>
  </si>
  <si>
    <t>政府の環境保護支出に関連する(6,1)及び（6,20)のセルには追加的な騒音対策費（防衛庁等）は含まず、ＳＮＡの一般政府環境保護支出の数値のみである。</t>
  </si>
  <si>
    <t>産業の内部的環境保護活動（１５，１１）には低ベンゼン化ガソリンのコストを含んでいない。</t>
  </si>
  <si>
    <t>(3)</t>
  </si>
  <si>
    <t>(8)</t>
  </si>
  <si>
    <t>(9)</t>
  </si>
  <si>
    <t>(11)</t>
  </si>
  <si>
    <t>(12)</t>
  </si>
  <si>
    <t>(13)</t>
  </si>
  <si>
    <t>(15)</t>
  </si>
  <si>
    <t>(3)</t>
  </si>
  <si>
    <t>(8)</t>
  </si>
  <si>
    <t>(9)</t>
  </si>
  <si>
    <t>(11)</t>
  </si>
  <si>
    <t>(12)</t>
  </si>
  <si>
    <t>(13)</t>
  </si>
  <si>
    <t>(15)</t>
  </si>
  <si>
    <t>(3)</t>
  </si>
  <si>
    <t>(8)</t>
  </si>
  <si>
    <t>(9)</t>
  </si>
  <si>
    <t>(11)</t>
  </si>
  <si>
    <t>(12)</t>
  </si>
  <si>
    <t>(13)</t>
  </si>
  <si>
    <t>(15)</t>
  </si>
  <si>
    <t>-</t>
  </si>
  <si>
    <t>H2年度</t>
  </si>
  <si>
    <t>産業の内部的処理活動への中間投入(1a,2d)</t>
  </si>
  <si>
    <t>生産活動からの排出量(2a,15a)+(2c,15a)+(2f,15a)</t>
  </si>
  <si>
    <t>H7年度</t>
  </si>
  <si>
    <t>H12年度</t>
  </si>
  <si>
    <t>H15年度</t>
  </si>
  <si>
    <t>効果
（酸性化等価量(AEQ)換算ｔ）</t>
  </si>
  <si>
    <t>費用
（百万円)</t>
  </si>
  <si>
    <t>効果
（Kt-CO2）</t>
  </si>
  <si>
    <t>生産活動における費用対効果(CO2等の温室効果ガス)</t>
  </si>
  <si>
    <t>兵庫県</t>
  </si>
  <si>
    <t>国（参考）</t>
  </si>
  <si>
    <t>-</t>
  </si>
  <si>
    <t>生産活動からの排出量NOx(2a,15b)*0.7+SOx(2a,15c)</t>
  </si>
  <si>
    <t>生産活動における費用対効果(富栄養化（COD、T-P、T-N））</t>
  </si>
  <si>
    <t>生産活動からの排出量(2a,15d)*0.022+(2a,15e)*3.06+(2a,15f)*0.42</t>
  </si>
  <si>
    <t>生産活動における費用対効果（廃棄物の最終処分）</t>
  </si>
  <si>
    <t>効果
（Kｔ）</t>
  </si>
  <si>
    <t>生産活動からの排出量(2a,19)+(2b,19)+(2f,19)</t>
  </si>
  <si>
    <t>効果／費用
(Kt/百万円）</t>
  </si>
  <si>
    <t>効果
（富栄養化等価量(EEQ)換算ｔ）</t>
  </si>
  <si>
    <t>生産活動における費用対効果(酸性雨（SOx、NOｘ)）</t>
  </si>
  <si>
    <t>対前期比（％）</t>
  </si>
  <si>
    <t>効果／費用
(酸性化等価量(AEQ)換算ｔ/百万円）</t>
  </si>
  <si>
    <t>効果／費用
(富栄養化等価量(EEQ)換算ｔ/百万円）</t>
  </si>
  <si>
    <t>効果／費用
(Kt-CO2/百万円）</t>
  </si>
  <si>
    <t>産業の内部的処理活動への中間投入費用は「公害防止設備投資額の20年累計×維持管理費率×中間投入比率」として算定した。</t>
  </si>
  <si>
    <t>大気汚染防止施設</t>
  </si>
  <si>
    <t>水質汚染防止施設</t>
  </si>
  <si>
    <t>騒音防止施設</t>
  </si>
  <si>
    <t>悪臭防止施設</t>
  </si>
  <si>
    <t>産業廃棄物処理施設</t>
  </si>
  <si>
    <t>公害防止設備投資額に含まれる施設</t>
  </si>
  <si>
    <t>平成2年度環境保護サービス関連係数分割表（環境・経済統合勘定表及び廃棄物・リサイクル表ベース）</t>
  </si>
  <si>
    <t>平成15年度環境保護サービス関連係数分割表（環境・経済統合勘定表及び廃棄物・リサイクル表ベース）</t>
  </si>
  <si>
    <t>平成12年度環境保護サービス関連係数分割表（環境・経済統合勘定表及び廃棄物・リサイクル表ベース）</t>
  </si>
  <si>
    <t>平成7年度環境保護サービス関連係数分割表（環境・経済統合勘定表及び廃棄物・リサイクル表ベース）</t>
  </si>
  <si>
    <t>(単位：10億円）</t>
  </si>
  <si>
    <t>　</t>
  </si>
  <si>
    <t>(出所）地域における環境経済統合勘定推計作業研究会（内閣府・兵庫県等）「平成15年度兵庫県環境経済統合勘定」</t>
  </si>
  <si>
    <t xml:space="preserve"> </t>
  </si>
  <si>
    <t>政府サービス生産者</t>
  </si>
  <si>
    <t>（控除）補助金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</si>
</sst>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\-#,##0;&quot;-&quot;"/>
    <numFmt numFmtId="178" formatCode="0_);\(0\)"/>
    <numFmt numFmtId="179" formatCode="#,##0;&quot;▲ &quot;#,##0"/>
    <numFmt numFmtId="180" formatCode="#,##0;&quot;▲&quot;#,##0"/>
    <numFmt numFmtId="181" formatCode="#,##0.0;&quot;▲ &quot;#,##0.0"/>
    <numFmt numFmtId="182" formatCode="#,##0.0_ "/>
    <numFmt numFmtId="183" formatCode="#,##0.0;\-#,##0.0"/>
    <numFmt numFmtId="184" formatCode="0.0"/>
    <numFmt numFmtId="185" formatCode="#,##0.0;&quot;△&quot;#,##0.0"/>
    <numFmt numFmtId="186" formatCode="#,##0.00;&quot;△&quot;#,##0.00"/>
    <numFmt numFmtId="187" formatCode="#,##0.00;&quot;△&quot;##,##0.00"/>
    <numFmt numFmtId="188" formatCode="#,##0.0;&quot;▲&quot;#,##0.0"/>
    <numFmt numFmtId="189" formatCode="#,##0.00;&quot;▲&quot;#,##0.00"/>
    <numFmt numFmtId="190" formatCode="0.E+00"/>
    <numFmt numFmtId="191" formatCode="0.00000_);[Red]\(0.00000\)"/>
    <numFmt numFmtId="192" formatCode="0.00_);[Red]\(0.00\)"/>
    <numFmt numFmtId="193" formatCode="#,##0.00_);[Red]\(#,##0.00\)"/>
    <numFmt numFmtId="194" formatCode="0;&quot;▲ &quot;0"/>
    <numFmt numFmtId="195" formatCode="0.00;&quot;▲ &quot;0.00"/>
    <numFmt numFmtId="196" formatCode="#,##0;\-#,##0.0"/>
    <numFmt numFmtId="197" formatCode="0.000_);[Red]\(0.000\)"/>
    <numFmt numFmtId="198" formatCode="#,##0.00;&quot;▲ &quot;#,##0.00"/>
    <numFmt numFmtId="199" formatCode="#,##0;[Red]\-#,##0;&quot;-&quot;"/>
    <numFmt numFmtId="200" formatCode="0.0_);[Red]\(0.0\)"/>
    <numFmt numFmtId="201" formatCode="0.0;&quot;▲ &quot;0.0"/>
    <numFmt numFmtId="202" formatCode="#,##0;&quot;△&quot;#,##0"/>
    <numFmt numFmtId="203" formatCode="#,##0_ ;[Red]\-#,##0\ "/>
    <numFmt numFmtId="204" formatCode="#,##0.0_ ;[Red]\-#,##0.0\ "/>
    <numFmt numFmtId="205" formatCode="0_);[Red]\(0\)"/>
    <numFmt numFmtId="206" formatCode="#,##0.0;[Red]\-#,##0.0"/>
    <numFmt numFmtId="207" formatCode="#,##0.0;&quot;▲  &quot;#,##0.0"/>
    <numFmt numFmtId="208" formatCode="#,##0.00;&quot;▲  &quot;#,##0.00"/>
    <numFmt numFmtId="209" formatCode="#,##0_ "/>
    <numFmt numFmtId="210" formatCode="#,##0_);[Red]\(#,##0\)"/>
    <numFmt numFmtId="211" formatCode="0.0%"/>
    <numFmt numFmtId="212" formatCode="0.000;&quot;▲ &quot;0.000"/>
    <numFmt numFmtId="213" formatCode="0.0%;&quot;▲&quot;0.0%"/>
    <numFmt numFmtId="214" formatCode="0.0_ "/>
    <numFmt numFmtId="215" formatCode="0_ "/>
    <numFmt numFmtId="216" formatCode="0.0;&quot;▲&quot;0.0"/>
    <numFmt numFmtId="217" formatCode="0.00_ "/>
    <numFmt numFmtId="218" formatCode="#,##0.000;[Red]\-#,##0.000"/>
    <numFmt numFmtId="219" formatCode="#,##0.0000;[Red]\-#,##0.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#,##0;[Red]#,##0"/>
    <numFmt numFmtId="225" formatCode="0;[Red]0"/>
    <numFmt numFmtId="226" formatCode="0.000_ "/>
    <numFmt numFmtId="227" formatCode="0.0000_ "/>
    <numFmt numFmtId="228" formatCode="#,##0.00_ ;[Red]\-#,##0.00\ "/>
    <numFmt numFmtId="229" formatCode="#,##0;&quot;△ &quot;#,##0"/>
    <numFmt numFmtId="230" formatCode="#,##0.00000;[Red]\-#,##0.00000"/>
    <numFmt numFmtId="231" formatCode="#,##0.000000;[Red]\-#,##0.000000"/>
  </numFmts>
  <fonts count="15">
    <font>
      <sz val="11"/>
      <name val="ＭＳ Ｐゴシック"/>
      <family val="3"/>
    </font>
    <font>
      <sz val="10"/>
      <color indexed="8"/>
      <name val="Arial"/>
      <family val="2"/>
    </font>
    <font>
      <sz val="12"/>
      <name val="ＭＳ ゴシック"/>
      <family val="3"/>
    </font>
    <font>
      <b/>
      <sz val="12"/>
      <name val="Arial"/>
      <family val="2"/>
    </font>
    <font>
      <sz val="10"/>
      <name val="Arial"/>
      <family val="2"/>
    </font>
    <font>
      <u val="single"/>
      <sz val="8.25"/>
      <color indexed="12"/>
      <name val="ＭＳ Ｐゴシック"/>
      <family val="3"/>
    </font>
    <font>
      <sz val="11"/>
      <name val="ＭＳ ゴシック"/>
      <family val="3"/>
    </font>
    <font>
      <u val="single"/>
      <sz val="8.25"/>
      <color indexed="36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HGPｺﾞｼｯｸM"/>
      <family val="3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>
      <alignment/>
      <protection/>
    </xf>
    <xf numFmtId="178" fontId="0" fillId="0" borderId="0">
      <alignment horizontal="center"/>
      <protection/>
    </xf>
    <xf numFmtId="176" fontId="0" fillId="0" borderId="0" applyFont="0" applyFill="0" applyBorder="0" applyAlignment="0" applyProtection="0"/>
    <xf numFmtId="177" fontId="1" fillId="0" borderId="0" applyFill="0" applyBorder="0" applyAlignment="0">
      <protection/>
    </xf>
    <xf numFmtId="0" fontId="2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7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0" fillId="0" borderId="3" xfId="30" applyFont="1" applyFill="1" applyBorder="1">
      <alignment/>
      <protection/>
    </xf>
    <xf numFmtId="0" fontId="0" fillId="0" borderId="4" xfId="30" applyFont="1" applyFill="1" applyBorder="1">
      <alignment/>
      <protection/>
    </xf>
    <xf numFmtId="0" fontId="0" fillId="0" borderId="5" xfId="30" applyFont="1" applyFill="1" applyBorder="1">
      <alignment/>
      <protection/>
    </xf>
    <xf numFmtId="0" fontId="0" fillId="0" borderId="0" xfId="30" applyFont="1" applyFill="1" applyBorder="1">
      <alignment/>
      <protection/>
    </xf>
    <xf numFmtId="0" fontId="0" fillId="0" borderId="6" xfId="30" applyFont="1" applyFill="1" applyBorder="1">
      <alignment/>
      <protection/>
    </xf>
    <xf numFmtId="0" fontId="0" fillId="0" borderId="7" xfId="30" applyFont="1" applyFill="1" applyBorder="1">
      <alignment/>
      <protection/>
    </xf>
    <xf numFmtId="0" fontId="10" fillId="0" borderId="3" xfId="30" applyFont="1" applyFill="1" applyBorder="1">
      <alignment/>
      <protection/>
    </xf>
    <xf numFmtId="0" fontId="10" fillId="0" borderId="6" xfId="30" applyFont="1" applyFill="1" applyBorder="1">
      <alignment/>
      <protection/>
    </xf>
    <xf numFmtId="0" fontId="0" fillId="0" borderId="8" xfId="30" applyFont="1" applyFill="1" applyBorder="1" applyAlignment="1">
      <alignment wrapText="1"/>
      <protection/>
    </xf>
    <xf numFmtId="0" fontId="0" fillId="0" borderId="2" xfId="30" applyFont="1" applyFill="1" applyBorder="1" applyAlignment="1">
      <alignment wrapText="1"/>
      <protection/>
    </xf>
    <xf numFmtId="0" fontId="0" fillId="0" borderId="9" xfId="30" applyFont="1" applyFill="1" applyBorder="1">
      <alignment/>
      <protection/>
    </xf>
    <xf numFmtId="0" fontId="0" fillId="0" borderId="10" xfId="30" applyFont="1" applyFill="1" applyBorder="1">
      <alignment/>
      <protection/>
    </xf>
    <xf numFmtId="0" fontId="0" fillId="0" borderId="11" xfId="30" applyFont="1" applyFill="1" applyBorder="1">
      <alignment/>
      <protection/>
    </xf>
    <xf numFmtId="0" fontId="0" fillId="0" borderId="12" xfId="30" applyFont="1" applyFill="1" applyBorder="1">
      <alignment/>
      <protection/>
    </xf>
    <xf numFmtId="0" fontId="10" fillId="0" borderId="9" xfId="30" applyFont="1" applyFill="1" applyBorder="1">
      <alignment/>
      <protection/>
    </xf>
    <xf numFmtId="0" fontId="10" fillId="0" borderId="11" xfId="30" applyFont="1" applyFill="1" applyBorder="1">
      <alignment/>
      <protection/>
    </xf>
    <xf numFmtId="38" fontId="0" fillId="0" borderId="13" xfId="26" applyFont="1" applyFill="1" applyBorder="1" applyAlignment="1">
      <alignment horizontal="right" vertical="center"/>
    </xf>
    <xf numFmtId="38" fontId="0" fillId="0" borderId="14" xfId="26" applyFont="1" applyFill="1" applyBorder="1" applyAlignment="1">
      <alignment horizontal="right" vertical="center"/>
    </xf>
    <xf numFmtId="38" fontId="0" fillId="0" borderId="15" xfId="26" applyFont="1" applyFill="1" applyBorder="1" applyAlignment="1">
      <alignment horizontal="right" vertical="center"/>
    </xf>
    <xf numFmtId="38" fontId="0" fillId="0" borderId="0" xfId="26" applyFont="1" applyFill="1" applyBorder="1" applyAlignment="1">
      <alignment horizontal="right" vertical="center"/>
    </xf>
    <xf numFmtId="38" fontId="0" fillId="0" borderId="6" xfId="26" applyFont="1" applyFill="1" applyBorder="1" applyAlignment="1">
      <alignment horizontal="right" vertical="center"/>
    </xf>
    <xf numFmtId="38" fontId="0" fillId="0" borderId="3" xfId="26" applyFont="1" applyFill="1" applyBorder="1" applyAlignment="1">
      <alignment horizontal="right" vertical="center"/>
    </xf>
    <xf numFmtId="38" fontId="0" fillId="0" borderId="16" xfId="26" applyFont="1" applyFill="1" applyBorder="1" applyAlignment="1">
      <alignment horizontal="right" vertical="center"/>
    </xf>
    <xf numFmtId="38" fontId="0" fillId="0" borderId="17" xfId="26" applyFont="1" applyFill="1" applyBorder="1" applyAlignment="1">
      <alignment horizontal="right" vertical="center"/>
    </xf>
    <xf numFmtId="38" fontId="0" fillId="0" borderId="18" xfId="26" applyFont="1" applyFill="1" applyBorder="1" applyAlignment="1">
      <alignment horizontal="right" vertical="center"/>
    </xf>
    <xf numFmtId="38" fontId="0" fillId="0" borderId="19" xfId="26" applyFont="1" applyFill="1" applyBorder="1" applyAlignment="1">
      <alignment horizontal="right" vertical="center"/>
    </xf>
    <xf numFmtId="38" fontId="0" fillId="0" borderId="20" xfId="26" applyFont="1" applyFill="1" applyBorder="1" applyAlignment="1">
      <alignment horizontal="right" vertical="center"/>
    </xf>
    <xf numFmtId="38" fontId="0" fillId="0" borderId="8" xfId="26" applyFont="1" applyFill="1" applyBorder="1" applyAlignment="1">
      <alignment horizontal="right" vertical="center"/>
    </xf>
    <xf numFmtId="38" fontId="0" fillId="0" borderId="21" xfId="26" applyFont="1" applyFill="1" applyBorder="1" applyAlignment="1">
      <alignment horizontal="right" vertical="center"/>
    </xf>
    <xf numFmtId="38" fontId="0" fillId="0" borderId="5" xfId="26" applyFont="1" applyFill="1" applyBorder="1" applyAlignment="1">
      <alignment horizontal="right" vertical="center"/>
    </xf>
    <xf numFmtId="38" fontId="0" fillId="0" borderId="22" xfId="26" applyFont="1" applyFill="1" applyBorder="1" applyAlignment="1">
      <alignment horizontal="right" vertical="center"/>
    </xf>
    <xf numFmtId="38" fontId="0" fillId="0" borderId="4" xfId="26" applyFont="1" applyFill="1" applyBorder="1" applyAlignment="1">
      <alignment horizontal="right" vertical="center"/>
    </xf>
    <xf numFmtId="38" fontId="0" fillId="0" borderId="7" xfId="26" applyFont="1" applyFill="1" applyBorder="1" applyAlignment="1">
      <alignment horizontal="right" vertical="center"/>
    </xf>
    <xf numFmtId="38" fontId="0" fillId="0" borderId="23" xfId="26" applyFont="1" applyFill="1" applyBorder="1" applyAlignment="1">
      <alignment horizontal="right" vertical="center"/>
    </xf>
    <xf numFmtId="38" fontId="0" fillId="0" borderId="24" xfId="26" applyFont="1" applyFill="1" applyBorder="1" applyAlignment="1">
      <alignment horizontal="right" vertical="center"/>
    </xf>
    <xf numFmtId="38" fontId="0" fillId="0" borderId="25" xfId="26" applyFont="1" applyFill="1" applyBorder="1" applyAlignment="1">
      <alignment horizontal="right" vertical="center"/>
    </xf>
    <xf numFmtId="0" fontId="0" fillId="0" borderId="22" xfId="30" applyFont="1" applyFill="1" applyBorder="1">
      <alignment/>
      <protection/>
    </xf>
    <xf numFmtId="0" fontId="0" fillId="0" borderId="26" xfId="30" applyFont="1" applyFill="1" applyBorder="1" applyAlignment="1">
      <alignment/>
      <protection/>
    </xf>
    <xf numFmtId="0" fontId="0" fillId="0" borderId="27" xfId="30" applyFont="1" applyFill="1" applyBorder="1">
      <alignment/>
      <protection/>
    </xf>
    <xf numFmtId="38" fontId="0" fillId="0" borderId="8" xfId="26" applyFont="1" applyFill="1" applyBorder="1" applyAlignment="1" quotePrefix="1">
      <alignment horizontal="right" vertical="center"/>
    </xf>
    <xf numFmtId="38" fontId="0" fillId="0" borderId="2" xfId="26" applyFont="1" applyFill="1" applyBorder="1" applyAlignment="1">
      <alignment horizontal="right" vertical="center"/>
    </xf>
    <xf numFmtId="0" fontId="0" fillId="0" borderId="16" xfId="30" applyFont="1" applyFill="1" applyBorder="1">
      <alignment/>
      <protection/>
    </xf>
    <xf numFmtId="38" fontId="0" fillId="0" borderId="10" xfId="26" applyFont="1" applyFill="1" applyBorder="1" applyAlignment="1">
      <alignment horizontal="right" vertical="center"/>
    </xf>
    <xf numFmtId="38" fontId="0" fillId="0" borderId="9" xfId="26" applyFont="1" applyFill="1" applyBorder="1" applyAlignment="1">
      <alignment horizontal="right" vertical="center"/>
    </xf>
    <xf numFmtId="38" fontId="11" fillId="0" borderId="6" xfId="26" applyFont="1" applyFill="1" applyBorder="1" applyAlignment="1">
      <alignment horizontal="right" vertical="center"/>
    </xf>
    <xf numFmtId="38" fontId="0" fillId="0" borderId="28" xfId="26" applyFont="1" applyFill="1" applyBorder="1" applyAlignment="1">
      <alignment horizontal="right" vertical="center"/>
    </xf>
    <xf numFmtId="0" fontId="0" fillId="0" borderId="8" xfId="30" applyFont="1" applyFill="1" applyBorder="1">
      <alignment/>
      <protection/>
    </xf>
    <xf numFmtId="38" fontId="0" fillId="0" borderId="11" xfId="26" applyFont="1" applyFill="1" applyBorder="1" applyAlignment="1">
      <alignment horizontal="right" vertical="center"/>
    </xf>
    <xf numFmtId="38" fontId="0" fillId="0" borderId="26" xfId="26" applyFont="1" applyFill="1" applyBorder="1" applyAlignment="1">
      <alignment horizontal="right" vertical="center"/>
    </xf>
    <xf numFmtId="38" fontId="0" fillId="0" borderId="29" xfId="26" applyFont="1" applyFill="1" applyBorder="1" applyAlignment="1">
      <alignment horizontal="right" vertical="center"/>
    </xf>
    <xf numFmtId="38" fontId="0" fillId="0" borderId="30" xfId="26" applyFont="1" applyFill="1" applyBorder="1" applyAlignment="1">
      <alignment horizontal="right" vertical="center"/>
    </xf>
    <xf numFmtId="38" fontId="0" fillId="0" borderId="31" xfId="26" applyFont="1" applyFill="1" applyBorder="1" applyAlignment="1">
      <alignment horizontal="right" vertical="center"/>
    </xf>
    <xf numFmtId="38" fontId="0" fillId="0" borderId="32" xfId="26" applyFont="1" applyFill="1" applyBorder="1" applyAlignment="1">
      <alignment horizontal="right" vertical="center"/>
    </xf>
    <xf numFmtId="38" fontId="0" fillId="0" borderId="33" xfId="26" applyFont="1" applyFill="1" applyBorder="1" applyAlignment="1">
      <alignment horizontal="right" vertical="center"/>
    </xf>
    <xf numFmtId="38" fontId="0" fillId="0" borderId="34" xfId="26" applyFont="1" applyFill="1" applyBorder="1" applyAlignment="1">
      <alignment horizontal="right" vertical="center"/>
    </xf>
    <xf numFmtId="38" fontId="0" fillId="0" borderId="35" xfId="26" applyFont="1" applyFill="1" applyBorder="1" applyAlignment="1">
      <alignment horizontal="right" vertical="center"/>
    </xf>
    <xf numFmtId="38" fontId="0" fillId="0" borderId="36" xfId="26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37" xfId="0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3" fontId="0" fillId="0" borderId="39" xfId="0" applyNumberForma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226" fontId="0" fillId="0" borderId="26" xfId="0" applyNumberFormat="1" applyBorder="1" applyAlignment="1">
      <alignment vertical="center" wrapText="1"/>
    </xf>
    <xf numFmtId="226" fontId="0" fillId="0" borderId="46" xfId="0" applyNumberFormat="1" applyBorder="1" applyAlignment="1">
      <alignment vertical="center" wrapText="1"/>
    </xf>
    <xf numFmtId="201" fontId="0" fillId="0" borderId="0" xfId="0" applyNumberFormat="1" applyAlignment="1">
      <alignment vertical="center" wrapText="1"/>
    </xf>
    <xf numFmtId="201" fontId="0" fillId="0" borderId="45" xfId="0" applyNumberFormat="1" applyBorder="1" applyAlignment="1">
      <alignment vertical="center" wrapText="1"/>
    </xf>
    <xf numFmtId="201" fontId="0" fillId="0" borderId="47" xfId="0" applyNumberFormat="1" applyBorder="1" applyAlignment="1">
      <alignment horizontal="center" vertical="center" wrapText="1"/>
    </xf>
    <xf numFmtId="201" fontId="0" fillId="0" borderId="47" xfId="0" applyNumberFormat="1" applyBorder="1" applyAlignment="1">
      <alignment vertical="center" wrapText="1"/>
    </xf>
    <xf numFmtId="201" fontId="0" fillId="0" borderId="48" xfId="0" applyNumberFormat="1" applyBorder="1" applyAlignment="1">
      <alignment vertical="center" wrapText="1"/>
    </xf>
    <xf numFmtId="0" fontId="0" fillId="0" borderId="49" xfId="0" applyBorder="1" applyAlignment="1">
      <alignment horizontal="left" vertical="center" wrapText="1"/>
    </xf>
    <xf numFmtId="226" fontId="0" fillId="0" borderId="50" xfId="0" applyNumberFormat="1" applyBorder="1" applyAlignment="1">
      <alignment vertical="center" wrapText="1"/>
    </xf>
    <xf numFmtId="226" fontId="0" fillId="0" borderId="51" xfId="0" applyNumberFormat="1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226" fontId="0" fillId="0" borderId="48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226" fontId="0" fillId="0" borderId="0" xfId="0" applyNumberFormat="1" applyBorder="1" applyAlignment="1">
      <alignment vertical="center" wrapText="1"/>
    </xf>
    <xf numFmtId="201" fontId="0" fillId="0" borderId="0" xfId="0" applyNumberFormat="1" applyBorder="1" applyAlignment="1">
      <alignment vertical="center" wrapText="1"/>
    </xf>
    <xf numFmtId="226" fontId="0" fillId="0" borderId="0" xfId="0" applyNumberFormat="1" applyBorder="1" applyAlignment="1">
      <alignment horizontal="center" vertical="center" wrapText="1"/>
    </xf>
    <xf numFmtId="0" fontId="0" fillId="0" borderId="0" xfId="30" applyFill="1">
      <alignment/>
      <protection/>
    </xf>
    <xf numFmtId="0" fontId="0" fillId="0" borderId="0" xfId="30" applyFont="1" applyFill="1">
      <alignment/>
      <protection/>
    </xf>
    <xf numFmtId="0" fontId="0" fillId="0" borderId="0" xfId="30" applyFont="1" applyFill="1" applyBorder="1" applyAlignment="1">
      <alignment horizontal="center"/>
      <protection/>
    </xf>
    <xf numFmtId="0" fontId="0" fillId="0" borderId="52" xfId="30" applyFont="1" applyFill="1" applyBorder="1">
      <alignment/>
      <protection/>
    </xf>
    <xf numFmtId="0" fontId="0" fillId="0" borderId="53" xfId="30" applyFont="1" applyFill="1" applyBorder="1">
      <alignment/>
      <protection/>
    </xf>
    <xf numFmtId="0" fontId="0" fillId="0" borderId="54" xfId="30" applyFont="1" applyFill="1" applyBorder="1" applyAlignment="1">
      <alignment horizontal="center"/>
      <protection/>
    </xf>
    <xf numFmtId="0" fontId="0" fillId="0" borderId="55" xfId="30" applyFont="1" applyFill="1" applyBorder="1">
      <alignment/>
      <protection/>
    </xf>
    <xf numFmtId="0" fontId="0" fillId="0" borderId="54" xfId="30" applyFont="1" applyFill="1" applyBorder="1">
      <alignment/>
      <protection/>
    </xf>
    <xf numFmtId="0" fontId="0" fillId="0" borderId="44" xfId="30" applyFont="1" applyFill="1" applyBorder="1">
      <alignment/>
      <protection/>
    </xf>
    <xf numFmtId="0" fontId="0" fillId="0" borderId="56" xfId="30" applyFont="1" applyFill="1" applyBorder="1">
      <alignment/>
      <protection/>
    </xf>
    <xf numFmtId="0" fontId="0" fillId="0" borderId="57" xfId="30" applyFont="1" applyFill="1" applyBorder="1">
      <alignment/>
      <protection/>
    </xf>
    <xf numFmtId="0" fontId="0" fillId="0" borderId="58" xfId="30" applyFont="1" applyFill="1" applyBorder="1">
      <alignment/>
      <protection/>
    </xf>
    <xf numFmtId="0" fontId="0" fillId="0" borderId="59" xfId="30" applyFont="1" applyFill="1" applyBorder="1">
      <alignment/>
      <protection/>
    </xf>
    <xf numFmtId="0" fontId="0" fillId="0" borderId="60" xfId="30" applyFont="1" applyFill="1" applyBorder="1" applyAlignment="1">
      <alignment horizontal="center"/>
      <protection/>
    </xf>
    <xf numFmtId="0" fontId="0" fillId="0" borderId="60" xfId="30" applyFont="1" applyFill="1" applyBorder="1">
      <alignment/>
      <protection/>
    </xf>
    <xf numFmtId="0" fontId="10" fillId="0" borderId="5" xfId="30" applyFont="1" applyFill="1" applyBorder="1">
      <alignment/>
      <protection/>
    </xf>
    <xf numFmtId="0" fontId="0" fillId="0" borderId="17" xfId="30" applyFont="1" applyFill="1" applyBorder="1">
      <alignment/>
      <protection/>
    </xf>
    <xf numFmtId="0" fontId="0" fillId="0" borderId="61" xfId="30" applyFont="1" applyFill="1" applyBorder="1">
      <alignment/>
      <protection/>
    </xf>
    <xf numFmtId="0" fontId="0" fillId="0" borderId="19" xfId="30" applyFont="1" applyFill="1" applyBorder="1">
      <alignment/>
      <protection/>
    </xf>
    <xf numFmtId="0" fontId="0" fillId="0" borderId="3" xfId="30" applyFont="1" applyFill="1" applyBorder="1" applyAlignment="1">
      <alignment wrapText="1"/>
      <protection/>
    </xf>
    <xf numFmtId="0" fontId="0" fillId="0" borderId="0" xfId="30" applyFont="1" applyFill="1" applyBorder="1" applyAlignment="1">
      <alignment wrapText="1"/>
      <protection/>
    </xf>
    <xf numFmtId="0" fontId="0" fillId="0" borderId="62" xfId="30" applyFont="1" applyFill="1" applyBorder="1">
      <alignment/>
      <protection/>
    </xf>
    <xf numFmtId="0" fontId="0" fillId="0" borderId="63" xfId="30" applyFont="1" applyFill="1" applyBorder="1">
      <alignment/>
      <protection/>
    </xf>
    <xf numFmtId="0" fontId="0" fillId="0" borderId="64" xfId="30" applyFont="1" applyFill="1" applyBorder="1">
      <alignment/>
      <protection/>
    </xf>
    <xf numFmtId="0" fontId="0" fillId="0" borderId="31" xfId="30" applyFont="1" applyFill="1" applyBorder="1">
      <alignment/>
      <protection/>
    </xf>
    <xf numFmtId="0" fontId="0" fillId="0" borderId="65" xfId="30" applyFont="1" applyFill="1" applyBorder="1" applyAlignment="1">
      <alignment horizontal="center"/>
      <protection/>
    </xf>
    <xf numFmtId="0" fontId="0" fillId="0" borderId="66" xfId="30" applyFont="1" applyFill="1" applyBorder="1" applyAlignment="1" quotePrefix="1">
      <alignment horizontal="center"/>
      <protection/>
    </xf>
    <xf numFmtId="0" fontId="0" fillId="0" borderId="29" xfId="30" applyFont="1" applyFill="1" applyBorder="1" applyAlignment="1" quotePrefix="1">
      <alignment horizontal="center"/>
      <protection/>
    </xf>
    <xf numFmtId="0" fontId="0" fillId="0" borderId="67" xfId="30" applyFont="1" applyFill="1" applyBorder="1" applyAlignment="1" quotePrefix="1">
      <alignment horizontal="center"/>
      <protection/>
    </xf>
    <xf numFmtId="0" fontId="0" fillId="0" borderId="68" xfId="30" applyFont="1" applyFill="1" applyBorder="1" applyAlignment="1" quotePrefix="1">
      <alignment horizontal="center"/>
      <protection/>
    </xf>
    <xf numFmtId="0" fontId="0" fillId="0" borderId="69" xfId="30" applyFont="1" applyFill="1" applyBorder="1" applyAlignment="1" quotePrefix="1">
      <alignment horizontal="center"/>
      <protection/>
    </xf>
    <xf numFmtId="0" fontId="0" fillId="0" borderId="70" xfId="30" applyFont="1" applyFill="1" applyBorder="1" applyAlignment="1" quotePrefix="1">
      <alignment horizontal="center"/>
      <protection/>
    </xf>
    <xf numFmtId="0" fontId="0" fillId="0" borderId="71" xfId="30" applyFont="1" applyFill="1" applyBorder="1" applyAlignment="1" quotePrefix="1">
      <alignment horizontal="center"/>
      <protection/>
    </xf>
    <xf numFmtId="0" fontId="0" fillId="0" borderId="18" xfId="30" applyFont="1" applyFill="1" applyBorder="1" applyAlignment="1" quotePrefix="1">
      <alignment horizontal="center"/>
      <protection/>
    </xf>
    <xf numFmtId="0" fontId="0" fillId="0" borderId="24" xfId="30" applyFont="1" applyFill="1" applyBorder="1" applyAlignment="1" quotePrefix="1">
      <alignment horizontal="center"/>
      <protection/>
    </xf>
    <xf numFmtId="38" fontId="0" fillId="0" borderId="8" xfId="26" applyFont="1" applyFill="1" applyBorder="1" applyAlignment="1">
      <alignment horizontal="right" vertical="center" wrapText="1"/>
    </xf>
    <xf numFmtId="0" fontId="0" fillId="0" borderId="21" xfId="30" applyFont="1" applyFill="1" applyBorder="1" applyAlignment="1" quotePrefix="1">
      <alignment horizontal="center"/>
      <protection/>
    </xf>
    <xf numFmtId="38" fontId="0" fillId="0" borderId="27" xfId="26" applyFont="1" applyFill="1" applyBorder="1" applyAlignment="1">
      <alignment horizontal="right" vertical="center"/>
    </xf>
    <xf numFmtId="38" fontId="0" fillId="0" borderId="72" xfId="26" applyFont="1" applyFill="1" applyBorder="1" applyAlignment="1">
      <alignment horizontal="right" vertical="center"/>
    </xf>
    <xf numFmtId="38" fontId="0" fillId="0" borderId="73" xfId="26" applyFont="1" applyFill="1" applyBorder="1" applyAlignment="1">
      <alignment horizontal="right" vertical="center"/>
    </xf>
    <xf numFmtId="0" fontId="0" fillId="0" borderId="61" xfId="30" applyFont="1" applyFill="1" applyBorder="1" applyAlignment="1" quotePrefix="1">
      <alignment horizontal="center"/>
      <protection/>
    </xf>
    <xf numFmtId="38" fontId="0" fillId="0" borderId="61" xfId="26" applyFont="1" applyFill="1" applyBorder="1" applyAlignment="1">
      <alignment horizontal="right" vertical="center"/>
    </xf>
    <xf numFmtId="38" fontId="10" fillId="0" borderId="4" xfId="26" applyFont="1" applyFill="1" applyBorder="1" applyAlignment="1">
      <alignment horizontal="right" vertical="center"/>
    </xf>
    <xf numFmtId="0" fontId="0" fillId="0" borderId="74" xfId="30" applyFont="1" applyFill="1" applyBorder="1" applyAlignment="1" quotePrefix="1">
      <alignment horizontal="center"/>
      <protection/>
    </xf>
    <xf numFmtId="0" fontId="0" fillId="0" borderId="26" xfId="30" applyFont="1" applyFill="1" applyBorder="1">
      <alignment/>
      <protection/>
    </xf>
    <xf numFmtId="0" fontId="0" fillId="0" borderId="2" xfId="30" applyFont="1" applyFill="1" applyBorder="1">
      <alignment/>
      <protection/>
    </xf>
    <xf numFmtId="0" fontId="0" fillId="0" borderId="75" xfId="30" applyFont="1" applyFill="1" applyBorder="1">
      <alignment/>
      <protection/>
    </xf>
    <xf numFmtId="0" fontId="0" fillId="0" borderId="76" xfId="30" applyFont="1" applyFill="1" applyBorder="1" applyAlignment="1" quotePrefix="1">
      <alignment horizontal="center"/>
      <protection/>
    </xf>
    <xf numFmtId="38" fontId="0" fillId="0" borderId="77" xfId="26" applyFont="1" applyFill="1" applyBorder="1" applyAlignment="1">
      <alignment horizontal="right" vertical="center"/>
    </xf>
    <xf numFmtId="38" fontId="0" fillId="0" borderId="75" xfId="26" applyFont="1" applyFill="1" applyBorder="1" applyAlignment="1">
      <alignment horizontal="right" vertical="center"/>
    </xf>
    <xf numFmtId="0" fontId="0" fillId="0" borderId="78" xfId="30" applyFont="1" applyFill="1" applyBorder="1">
      <alignment/>
      <protection/>
    </xf>
    <xf numFmtId="0" fontId="0" fillId="0" borderId="32" xfId="30" applyFont="1" applyFill="1" applyBorder="1">
      <alignment/>
      <protection/>
    </xf>
    <xf numFmtId="0" fontId="0" fillId="0" borderId="15" xfId="30" applyFont="1" applyFill="1" applyBorder="1" applyAlignment="1" quotePrefix="1">
      <alignment horizontal="center"/>
      <protection/>
    </xf>
    <xf numFmtId="0" fontId="0" fillId="0" borderId="50" xfId="30" applyFont="1" applyFill="1" applyBorder="1">
      <alignment/>
      <protection/>
    </xf>
    <xf numFmtId="0" fontId="0" fillId="0" borderId="79" xfId="30" applyFont="1" applyFill="1" applyBorder="1">
      <alignment/>
      <protection/>
    </xf>
    <xf numFmtId="0" fontId="0" fillId="0" borderId="34" xfId="30" applyFont="1" applyFill="1" applyBorder="1">
      <alignment/>
      <protection/>
    </xf>
    <xf numFmtId="0" fontId="0" fillId="0" borderId="80" xfId="30" applyFont="1" applyFill="1" applyBorder="1" applyAlignment="1" quotePrefix="1">
      <alignment horizontal="center"/>
      <protection/>
    </xf>
    <xf numFmtId="0" fontId="0" fillId="0" borderId="0" xfId="30" applyFont="1" applyFill="1" applyAlignment="1">
      <alignment horizontal="center"/>
      <protection/>
    </xf>
    <xf numFmtId="0" fontId="12" fillId="0" borderId="0" xfId="30" applyFont="1" applyFill="1">
      <alignment/>
      <protection/>
    </xf>
    <xf numFmtId="0" fontId="0" fillId="0" borderId="0" xfId="30" applyFill="1" applyAlignment="1">
      <alignment horizontal="center"/>
      <protection/>
    </xf>
    <xf numFmtId="0" fontId="13" fillId="0" borderId="0" xfId="30" applyFont="1" applyFill="1">
      <alignment/>
      <protection/>
    </xf>
    <xf numFmtId="0" fontId="0" fillId="0" borderId="0" xfId="30" applyFont="1" applyFill="1" applyBorder="1" applyAlignment="1" quotePrefix="1">
      <alignment horizontal="center"/>
      <protection/>
    </xf>
    <xf numFmtId="0" fontId="14" fillId="0" borderId="0" xfId="31" applyFont="1" applyFill="1" applyBorder="1">
      <alignment vertical="center"/>
      <protection/>
    </xf>
    <xf numFmtId="38" fontId="0" fillId="0" borderId="81" xfId="26" applyFont="1" applyFill="1" applyBorder="1" applyAlignment="1">
      <alignment horizontal="right" vertical="center"/>
    </xf>
    <xf numFmtId="38" fontId="0" fillId="0" borderId="82" xfId="26" applyFont="1" applyFill="1" applyBorder="1" applyAlignment="1">
      <alignment horizontal="right" vertical="center"/>
    </xf>
    <xf numFmtId="38" fontId="0" fillId="0" borderId="83" xfId="26" applyFont="1" applyFill="1" applyBorder="1" applyAlignment="1">
      <alignment horizontal="right" vertical="center"/>
    </xf>
    <xf numFmtId="38" fontId="0" fillId="0" borderId="17" xfId="26" applyFont="1" applyFill="1" applyBorder="1" applyAlignment="1">
      <alignment horizontal="right" vertical="center"/>
    </xf>
    <xf numFmtId="38" fontId="0" fillId="0" borderId="0" xfId="26" applyFont="1" applyFill="1" applyBorder="1" applyAlignment="1">
      <alignment horizontal="right" vertical="center"/>
    </xf>
    <xf numFmtId="38" fontId="0" fillId="0" borderId="84" xfId="26" applyFont="1" applyFill="1" applyBorder="1" applyAlignment="1">
      <alignment horizontal="right" vertical="center"/>
    </xf>
    <xf numFmtId="38" fontId="0" fillId="0" borderId="85" xfId="26" applyFont="1" applyFill="1" applyBorder="1" applyAlignment="1">
      <alignment horizontal="right" vertical="center"/>
    </xf>
    <xf numFmtId="38" fontId="0" fillId="0" borderId="86" xfId="26" applyFont="1" applyFill="1" applyBorder="1" applyAlignment="1">
      <alignment horizontal="right" vertical="center"/>
    </xf>
    <xf numFmtId="38" fontId="0" fillId="0" borderId="87" xfId="26" applyFont="1" applyFill="1" applyBorder="1" applyAlignment="1">
      <alignment horizontal="right" vertical="center"/>
    </xf>
    <xf numFmtId="38" fontId="0" fillId="0" borderId="88" xfId="26" applyFont="1" applyFill="1" applyBorder="1" applyAlignment="1">
      <alignment horizontal="right" vertical="center"/>
    </xf>
    <xf numFmtId="38" fontId="0" fillId="0" borderId="60" xfId="26" applyFont="1" applyFill="1" applyBorder="1" applyAlignment="1">
      <alignment horizontal="right" vertical="center"/>
    </xf>
    <xf numFmtId="38" fontId="0" fillId="0" borderId="89" xfId="26" applyFont="1" applyFill="1" applyBorder="1" applyAlignment="1">
      <alignment horizontal="right" vertical="center"/>
    </xf>
    <xf numFmtId="0" fontId="0" fillId="0" borderId="22" xfId="30" applyFont="1" applyFill="1" applyBorder="1" applyAlignment="1">
      <alignment wrapText="1"/>
      <protection/>
    </xf>
    <xf numFmtId="0" fontId="0" fillId="0" borderId="6" xfId="30" applyFont="1" applyFill="1" applyBorder="1" applyAlignment="1">
      <alignment wrapText="1"/>
      <protection/>
    </xf>
    <xf numFmtId="0" fontId="0" fillId="0" borderId="4" xfId="30" applyFont="1" applyFill="1" applyBorder="1" applyAlignment="1">
      <alignment wrapText="1"/>
      <protection/>
    </xf>
    <xf numFmtId="0" fontId="0" fillId="0" borderId="3" xfId="30" applyFont="1" applyFill="1" applyBorder="1" applyAlignment="1">
      <alignment wrapText="1"/>
      <protection/>
    </xf>
    <xf numFmtId="0" fontId="0" fillId="0" borderId="9" xfId="30" applyFont="1" applyFill="1" applyBorder="1" applyAlignment="1">
      <alignment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</cellXfs>
  <cellStyles count="19">
    <cellStyle name="Normal" xfId="0"/>
    <cellStyle name="(xx)" xfId="15"/>
    <cellStyle name="(xx)中央" xfId="16"/>
    <cellStyle name="(通貨) [0.0]" xfId="17"/>
    <cellStyle name="Calc Currency (0)" xfId="18"/>
    <cellStyle name="COMP定番表書式" xfId="19"/>
    <cellStyle name="COMP定番表書式workI" xfId="20"/>
    <cellStyle name="Header1" xfId="21"/>
    <cellStyle name="Header2" xfId="22"/>
    <cellStyle name="Normal_#18-Internet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MakeHogo兵庫県" xfId="30"/>
    <cellStyle name="標準_表２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O&#38598;&#320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O集約の定義"/>
      <sheetName val="分割表定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AH54"/>
  <sheetViews>
    <sheetView tabSelected="1" zoomScale="75" zoomScaleNormal="75" zoomScaleSheetLayoutView="50" workbookViewId="0" topLeftCell="A1">
      <pane xSplit="6" ySplit="8" topLeftCell="G9" activePane="bottomRight" state="frozen"/>
      <selection pane="topLeft" activeCell="S1" sqref="S1"/>
      <selection pane="topRight" activeCell="S1" sqref="S1"/>
      <selection pane="bottomLeft" activeCell="S1" sqref="S1"/>
      <selection pane="bottomRight" activeCell="A2" sqref="A2"/>
    </sheetView>
  </sheetViews>
  <sheetFormatPr defaultColWidth="9.00390625" defaultRowHeight="13.5"/>
  <cols>
    <col min="1" max="4" width="4.125" style="90" customWidth="1"/>
    <col min="5" max="5" width="10.625" style="90" customWidth="1"/>
    <col min="6" max="6" width="6.00390625" style="149" customWidth="1"/>
    <col min="7" max="8" width="9.125" style="90" customWidth="1"/>
    <col min="9" max="9" width="8.75390625" style="90" customWidth="1"/>
    <col min="10" max="34" width="9.125" style="90" customWidth="1"/>
    <col min="35" max="16384" width="9.00390625" style="90" customWidth="1"/>
  </cols>
  <sheetData>
    <row r="1" spans="1:16" ht="28.5" customHeight="1">
      <c r="A1" s="150" t="s">
        <v>149</v>
      </c>
      <c r="F1" s="90"/>
      <c r="M1" s="91"/>
      <c r="N1" s="91"/>
      <c r="O1" s="91"/>
      <c r="P1" s="91"/>
    </row>
    <row r="2" spans="5:32" s="91" customFormat="1" ht="28.5" customHeight="1" thickBot="1">
      <c r="E2" s="4"/>
      <c r="F2" s="92"/>
      <c r="G2" s="91" t="s">
        <v>154</v>
      </c>
      <c r="AF2" s="91" t="s">
        <v>153</v>
      </c>
    </row>
    <row r="3" spans="1:34" s="91" customFormat="1" ht="20.25" customHeight="1">
      <c r="A3" s="93"/>
      <c r="B3" s="94"/>
      <c r="C3" s="94"/>
      <c r="D3" s="94"/>
      <c r="E3" s="94"/>
      <c r="F3" s="95"/>
      <c r="G3" s="94" t="s">
        <v>3</v>
      </c>
      <c r="H3" s="96" t="s">
        <v>4</v>
      </c>
      <c r="I3" s="96" t="s">
        <v>5</v>
      </c>
      <c r="J3" s="97" t="s">
        <v>6</v>
      </c>
      <c r="K3" s="94" t="s">
        <v>7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8"/>
      <c r="Y3" s="99" t="s">
        <v>8</v>
      </c>
      <c r="Z3" s="94"/>
      <c r="AA3" s="94"/>
      <c r="AB3" s="94"/>
      <c r="AC3" s="94"/>
      <c r="AD3" s="94"/>
      <c r="AE3" s="96" t="s">
        <v>9</v>
      </c>
      <c r="AF3" s="94" t="s">
        <v>10</v>
      </c>
      <c r="AG3" s="100" t="s">
        <v>11</v>
      </c>
      <c r="AH3" s="101" t="s">
        <v>12</v>
      </c>
    </row>
    <row r="4" spans="1:34" s="91" customFormat="1" ht="22.5" customHeight="1">
      <c r="A4" s="102"/>
      <c r="B4" s="4"/>
      <c r="C4" s="4"/>
      <c r="D4" s="4"/>
      <c r="E4" s="4"/>
      <c r="F4" s="103"/>
      <c r="G4" s="4"/>
      <c r="H4" s="1" t="s">
        <v>13</v>
      </c>
      <c r="I4" s="1" t="s">
        <v>14</v>
      </c>
      <c r="J4" s="104"/>
      <c r="K4" s="4"/>
      <c r="L4" s="37" t="s">
        <v>15</v>
      </c>
      <c r="M4" s="3"/>
      <c r="N4" s="3"/>
      <c r="O4" s="3"/>
      <c r="P4" s="3"/>
      <c r="Q4" s="3"/>
      <c r="R4" s="39"/>
      <c r="S4" s="3" t="s">
        <v>157</v>
      </c>
      <c r="T4" s="3"/>
      <c r="U4" s="3"/>
      <c r="V4" s="3"/>
      <c r="W4" s="105"/>
      <c r="X4" s="165" t="s">
        <v>16</v>
      </c>
      <c r="Y4" s="106"/>
      <c r="Z4" s="167" t="s">
        <v>17</v>
      </c>
      <c r="AA4" s="165" t="s">
        <v>18</v>
      </c>
      <c r="AB4" s="3"/>
      <c r="AC4" s="3"/>
      <c r="AD4" s="3"/>
      <c r="AE4" s="1" t="s">
        <v>19</v>
      </c>
      <c r="AF4" s="4"/>
      <c r="AG4" s="107"/>
      <c r="AH4" s="108"/>
    </row>
    <row r="5" spans="1:34" s="91" customFormat="1" ht="27.75" customHeight="1">
      <c r="A5" s="102"/>
      <c r="B5" s="4"/>
      <c r="C5" s="4"/>
      <c r="D5" s="4"/>
      <c r="E5" s="4"/>
      <c r="F5" s="103"/>
      <c r="G5" s="4"/>
      <c r="H5" s="1"/>
      <c r="I5" s="1"/>
      <c r="J5" s="104"/>
      <c r="K5" s="4"/>
      <c r="L5" s="5"/>
      <c r="M5" s="37" t="s">
        <v>20</v>
      </c>
      <c r="N5" s="3"/>
      <c r="O5" s="3"/>
      <c r="P5" s="3"/>
      <c r="Q5" s="39"/>
      <c r="R5" s="1" t="s">
        <v>21</v>
      </c>
      <c r="S5" s="4"/>
      <c r="T5" s="37" t="s">
        <v>20</v>
      </c>
      <c r="U5" s="3"/>
      <c r="V5" s="6"/>
      <c r="W5" s="2" t="s">
        <v>21</v>
      </c>
      <c r="X5" s="166"/>
      <c r="Y5" s="106"/>
      <c r="Z5" s="168"/>
      <c r="AA5" s="166"/>
      <c r="AB5" s="37" t="s">
        <v>22</v>
      </c>
      <c r="AC5" s="2" t="s">
        <v>23</v>
      </c>
      <c r="AD5" s="167" t="s">
        <v>24</v>
      </c>
      <c r="AE5" s="109"/>
      <c r="AF5" s="110"/>
      <c r="AG5" s="107"/>
      <c r="AH5" s="108"/>
    </row>
    <row r="6" spans="1:34" s="91" customFormat="1" ht="20.25" customHeight="1">
      <c r="A6" s="102"/>
      <c r="B6" s="4"/>
      <c r="C6" s="4"/>
      <c r="D6" s="4"/>
      <c r="E6" s="4"/>
      <c r="F6" s="103"/>
      <c r="G6" s="4"/>
      <c r="H6" s="1"/>
      <c r="I6" s="1"/>
      <c r="J6" s="104"/>
      <c r="K6" s="4"/>
      <c r="L6" s="5"/>
      <c r="M6" s="5"/>
      <c r="N6" s="37" t="s">
        <v>25</v>
      </c>
      <c r="O6" s="3"/>
      <c r="P6" s="3"/>
      <c r="Q6" s="2" t="s">
        <v>26</v>
      </c>
      <c r="R6" s="1"/>
      <c r="S6" s="4"/>
      <c r="T6" s="5"/>
      <c r="U6" s="2" t="s">
        <v>27</v>
      </c>
      <c r="V6" s="6" t="s">
        <v>28</v>
      </c>
      <c r="W6" s="7"/>
      <c r="X6" s="8"/>
      <c r="Y6" s="106"/>
      <c r="Z6" s="5"/>
      <c r="AA6" s="5"/>
      <c r="AB6" s="5"/>
      <c r="AC6" s="1"/>
      <c r="AD6" s="168"/>
      <c r="AE6" s="1"/>
      <c r="AF6" s="4"/>
      <c r="AG6" s="107"/>
      <c r="AH6" s="108"/>
    </row>
    <row r="7" spans="1:34" s="91" customFormat="1" ht="27">
      <c r="A7" s="102"/>
      <c r="B7" s="4"/>
      <c r="C7" s="4"/>
      <c r="D7" s="4"/>
      <c r="E7" s="4"/>
      <c r="F7" s="103"/>
      <c r="G7" s="12"/>
      <c r="H7" s="11"/>
      <c r="I7" s="11"/>
      <c r="J7" s="111"/>
      <c r="K7" s="12"/>
      <c r="L7" s="13"/>
      <c r="M7" s="13"/>
      <c r="N7" s="13"/>
      <c r="O7" s="9" t="s">
        <v>29</v>
      </c>
      <c r="P7" s="10" t="s">
        <v>30</v>
      </c>
      <c r="Q7" s="11"/>
      <c r="R7" s="11"/>
      <c r="S7" s="12"/>
      <c r="T7" s="13"/>
      <c r="U7" s="11"/>
      <c r="V7" s="14"/>
      <c r="W7" s="15"/>
      <c r="X7" s="16"/>
      <c r="Y7" s="112"/>
      <c r="Z7" s="13"/>
      <c r="AA7" s="13"/>
      <c r="AB7" s="13"/>
      <c r="AC7" s="11"/>
      <c r="AD7" s="169"/>
      <c r="AE7" s="1"/>
      <c r="AF7" s="4"/>
      <c r="AG7" s="107"/>
      <c r="AH7" s="108"/>
    </row>
    <row r="8" spans="1:34" s="91" customFormat="1" ht="20.25" customHeight="1" thickBot="1">
      <c r="A8" s="113"/>
      <c r="B8" s="114"/>
      <c r="C8" s="114"/>
      <c r="D8" s="114"/>
      <c r="E8" s="114"/>
      <c r="F8" s="115"/>
      <c r="G8" s="116" t="s">
        <v>31</v>
      </c>
      <c r="H8" s="117" t="s">
        <v>32</v>
      </c>
      <c r="I8" s="117" t="s">
        <v>33</v>
      </c>
      <c r="J8" s="118" t="s">
        <v>34</v>
      </c>
      <c r="K8" s="116" t="s">
        <v>35</v>
      </c>
      <c r="L8" s="119" t="s">
        <v>36</v>
      </c>
      <c r="M8" s="119" t="s">
        <v>37</v>
      </c>
      <c r="N8" s="119" t="s">
        <v>38</v>
      </c>
      <c r="O8" s="117" t="s">
        <v>39</v>
      </c>
      <c r="P8" s="116" t="s">
        <v>40</v>
      </c>
      <c r="Q8" s="117" t="s">
        <v>41</v>
      </c>
      <c r="R8" s="116" t="s">
        <v>0</v>
      </c>
      <c r="S8" s="117" t="s">
        <v>1</v>
      </c>
      <c r="T8" s="116" t="s">
        <v>2</v>
      </c>
      <c r="U8" s="117" t="s">
        <v>42</v>
      </c>
      <c r="V8" s="120" t="s">
        <v>43</v>
      </c>
      <c r="W8" s="116" t="s">
        <v>44</v>
      </c>
      <c r="X8" s="119" t="s">
        <v>45</v>
      </c>
      <c r="Y8" s="121" t="s">
        <v>46</v>
      </c>
      <c r="Z8" s="117" t="s">
        <v>47</v>
      </c>
      <c r="AA8" s="116" t="s">
        <v>48</v>
      </c>
      <c r="AB8" s="117" t="s">
        <v>49</v>
      </c>
      <c r="AC8" s="116" t="s">
        <v>50</v>
      </c>
      <c r="AD8" s="117" t="s">
        <v>51</v>
      </c>
      <c r="AE8" s="116" t="s">
        <v>52</v>
      </c>
      <c r="AF8" s="117" t="s">
        <v>53</v>
      </c>
      <c r="AG8" s="116" t="s">
        <v>54</v>
      </c>
      <c r="AH8" s="122" t="s">
        <v>55</v>
      </c>
    </row>
    <row r="9" spans="1:34" s="91" customFormat="1" ht="21" customHeight="1" thickTop="1">
      <c r="A9" s="102" t="s">
        <v>56</v>
      </c>
      <c r="B9" s="4"/>
      <c r="C9" s="4"/>
      <c r="D9" s="4"/>
      <c r="E9" s="4"/>
      <c r="F9" s="123" t="s">
        <v>57</v>
      </c>
      <c r="G9" s="17"/>
      <c r="H9" s="18"/>
      <c r="I9" s="18"/>
      <c r="J9" s="19"/>
      <c r="K9" s="20"/>
      <c r="L9" s="21"/>
      <c r="M9" s="21"/>
      <c r="N9" s="21"/>
      <c r="O9" s="22"/>
      <c r="P9" s="20"/>
      <c r="Q9" s="22"/>
      <c r="R9" s="22"/>
      <c r="S9" s="18"/>
      <c r="T9" s="21"/>
      <c r="U9" s="22"/>
      <c r="V9" s="23"/>
      <c r="W9" s="23"/>
      <c r="X9" s="20"/>
      <c r="Y9" s="24"/>
      <c r="Z9" s="21"/>
      <c r="AA9" s="21"/>
      <c r="AB9" s="21"/>
      <c r="AC9" s="22"/>
      <c r="AD9" s="20"/>
      <c r="AE9" s="22"/>
      <c r="AF9" s="20"/>
      <c r="AG9" s="25"/>
      <c r="AH9" s="26"/>
    </row>
    <row r="10" spans="1:34" s="91" customFormat="1" ht="21" customHeight="1">
      <c r="A10" s="102"/>
      <c r="B10" s="37" t="s">
        <v>58</v>
      </c>
      <c r="C10" s="3"/>
      <c r="D10" s="3"/>
      <c r="E10" s="6"/>
      <c r="F10" s="124" t="s">
        <v>59</v>
      </c>
      <c r="G10" s="27"/>
      <c r="H10" s="28"/>
      <c r="I10" s="28"/>
      <c r="J10" s="29"/>
      <c r="K10" s="30"/>
      <c r="L10" s="31"/>
      <c r="M10" s="31"/>
      <c r="N10" s="31"/>
      <c r="O10" s="32"/>
      <c r="P10" s="30"/>
      <c r="Q10" s="32"/>
      <c r="R10" s="32"/>
      <c r="S10" s="28"/>
      <c r="T10" s="31"/>
      <c r="U10" s="32"/>
      <c r="V10" s="33"/>
      <c r="W10" s="33"/>
      <c r="X10" s="30"/>
      <c r="Y10" s="34"/>
      <c r="Z10" s="31"/>
      <c r="AA10" s="31"/>
      <c r="AB10" s="31"/>
      <c r="AC10" s="32"/>
      <c r="AD10" s="30"/>
      <c r="AE10" s="32"/>
      <c r="AF10" s="30"/>
      <c r="AG10" s="35"/>
      <c r="AH10" s="36"/>
    </row>
    <row r="11" spans="1:34" s="91" customFormat="1" ht="21" customHeight="1">
      <c r="A11" s="102"/>
      <c r="B11" s="5"/>
      <c r="C11" s="37" t="s">
        <v>15</v>
      </c>
      <c r="D11" s="3"/>
      <c r="E11" s="6"/>
      <c r="F11" s="124" t="s">
        <v>94</v>
      </c>
      <c r="G11" s="27"/>
      <c r="H11" s="28"/>
      <c r="I11" s="28"/>
      <c r="J11" s="29"/>
      <c r="K11" s="30"/>
      <c r="L11" s="31"/>
      <c r="M11" s="31"/>
      <c r="N11" s="31"/>
      <c r="O11" s="32"/>
      <c r="P11" s="30"/>
      <c r="Q11" s="32"/>
      <c r="R11" s="32"/>
      <c r="S11" s="28"/>
      <c r="T11" s="31"/>
      <c r="U11" s="32"/>
      <c r="V11" s="33"/>
      <c r="W11" s="33"/>
      <c r="X11" s="30"/>
      <c r="Y11" s="34"/>
      <c r="Z11" s="31"/>
      <c r="AA11" s="31"/>
      <c r="AB11" s="31"/>
      <c r="AC11" s="32"/>
      <c r="AD11" s="30"/>
      <c r="AE11" s="32"/>
      <c r="AF11" s="30"/>
      <c r="AG11" s="35"/>
      <c r="AH11" s="36"/>
    </row>
    <row r="12" spans="1:34" s="91" customFormat="1" ht="21" customHeight="1">
      <c r="A12" s="102"/>
      <c r="B12" s="5"/>
      <c r="C12" s="5"/>
      <c r="D12" s="37" t="s">
        <v>61</v>
      </c>
      <c r="E12" s="6"/>
      <c r="F12" s="124" t="s">
        <v>62</v>
      </c>
      <c r="G12" s="27">
        <v>56770</v>
      </c>
      <c r="H12" s="125">
        <v>-13116.395776861871</v>
      </c>
      <c r="I12" s="28"/>
      <c r="J12" s="29">
        <f aca="true" t="shared" si="0" ref="J12:J20">+G12+H12+I12</f>
        <v>43653.60422313813</v>
      </c>
      <c r="K12" s="30">
        <f>+L12+S12+X12</f>
        <v>65628.26989884544</v>
      </c>
      <c r="L12" s="31">
        <f>+M12+R12</f>
        <v>49913.10631443324</v>
      </c>
      <c r="M12" s="31">
        <f>+N12+Q12</f>
        <v>0</v>
      </c>
      <c r="N12" s="31">
        <f>+O12+P12</f>
        <v>0</v>
      </c>
      <c r="O12" s="32">
        <v>0</v>
      </c>
      <c r="P12" s="30">
        <v>0</v>
      </c>
      <c r="Q12" s="32"/>
      <c r="R12" s="32">
        <v>49913.10631443324</v>
      </c>
      <c r="S12" s="31">
        <f>+T12+W12</f>
        <v>14821.812841895118</v>
      </c>
      <c r="T12" s="31">
        <f>+U12+V12</f>
        <v>0</v>
      </c>
      <c r="U12" s="32">
        <v>0</v>
      </c>
      <c r="V12" s="33">
        <v>0</v>
      </c>
      <c r="W12" s="33">
        <v>14821.812841895118</v>
      </c>
      <c r="X12" s="30">
        <v>893.3507425170855</v>
      </c>
      <c r="Y12" s="34">
        <f>+Z12+AA12</f>
        <v>-21943.884042854177</v>
      </c>
      <c r="Z12" s="31">
        <v>0</v>
      </c>
      <c r="AA12" s="31">
        <f>+AB12+AC12+AD12</f>
        <v>-21943.884042854177</v>
      </c>
      <c r="AB12" s="31">
        <v>-21943.884042854177</v>
      </c>
      <c r="AC12" s="32">
        <v>0</v>
      </c>
      <c r="AD12" s="30"/>
      <c r="AE12" s="32"/>
      <c r="AF12" s="30">
        <v>-30.781632853130855</v>
      </c>
      <c r="AG12" s="35">
        <f>+K12+Y12+AF12+AE12</f>
        <v>43653.60422313813</v>
      </c>
      <c r="AH12" s="36">
        <f>+AG12-J12</f>
        <v>0</v>
      </c>
    </row>
    <row r="13" spans="1:34" s="91" customFormat="1" ht="21" customHeight="1">
      <c r="A13" s="102"/>
      <c r="B13" s="5"/>
      <c r="C13" s="11"/>
      <c r="D13" s="38" t="s">
        <v>63</v>
      </c>
      <c r="E13" s="39"/>
      <c r="F13" s="126" t="s">
        <v>64</v>
      </c>
      <c r="G13" s="27">
        <v>41251.63435885531</v>
      </c>
      <c r="H13" s="125">
        <v>74167.29969882306</v>
      </c>
      <c r="I13" s="40"/>
      <c r="J13" s="29">
        <f t="shared" si="0"/>
        <v>115418.93405767837</v>
      </c>
      <c r="K13" s="27">
        <f>+L13+S13+X13</f>
        <v>101259.68370015506</v>
      </c>
      <c r="L13" s="49">
        <f>+M13+R13</f>
        <v>101259.68370015506</v>
      </c>
      <c r="M13" s="49">
        <f>+N13+Q13</f>
        <v>0</v>
      </c>
      <c r="N13" s="49">
        <f>+O13+P13</f>
        <v>0</v>
      </c>
      <c r="O13" s="28">
        <v>0</v>
      </c>
      <c r="P13" s="41">
        <v>0</v>
      </c>
      <c r="Q13" s="28"/>
      <c r="R13" s="28">
        <v>101259.68370015506</v>
      </c>
      <c r="S13" s="49">
        <f>+T13+W13</f>
        <v>0</v>
      </c>
      <c r="T13" s="49">
        <f>+U13+V13</f>
        <v>0</v>
      </c>
      <c r="U13" s="28">
        <v>0</v>
      </c>
      <c r="V13" s="127">
        <v>0</v>
      </c>
      <c r="W13" s="127">
        <v>0</v>
      </c>
      <c r="X13" s="41">
        <v>0</v>
      </c>
      <c r="Y13" s="128">
        <f>+Z13+AA13</f>
        <v>13946.967743467501</v>
      </c>
      <c r="Z13" s="49">
        <v>0</v>
      </c>
      <c r="AA13" s="49">
        <f>+AB13+AC13+AD13</f>
        <v>13946.967743467501</v>
      </c>
      <c r="AB13" s="49">
        <v>13946.967743467501</v>
      </c>
      <c r="AC13" s="28">
        <v>0</v>
      </c>
      <c r="AD13" s="41"/>
      <c r="AE13" s="28"/>
      <c r="AF13" s="41">
        <v>0</v>
      </c>
      <c r="AG13" s="29">
        <f>+K13+Y13+AF13+AE13</f>
        <v>115206.65144362256</v>
      </c>
      <c r="AH13" s="129">
        <f>+AG13-J13</f>
        <v>-212.28261405581725</v>
      </c>
    </row>
    <row r="14" spans="1:34" s="91" customFormat="1" ht="21" customHeight="1">
      <c r="A14" s="102"/>
      <c r="B14" s="5"/>
      <c r="C14" s="5" t="s">
        <v>157</v>
      </c>
      <c r="D14" s="4"/>
      <c r="E14" s="42"/>
      <c r="F14" s="130" t="s">
        <v>65</v>
      </c>
      <c r="G14" s="27">
        <f>+G15+G18</f>
        <v>81767</v>
      </c>
      <c r="H14" s="28">
        <f>+H15+H18</f>
        <v>0.4298055179297501</v>
      </c>
      <c r="I14" s="28"/>
      <c r="J14" s="29">
        <f t="shared" si="0"/>
        <v>81767.42980551792</v>
      </c>
      <c r="K14" s="43"/>
      <c r="L14" s="44"/>
      <c r="M14" s="21"/>
      <c r="N14" s="21"/>
      <c r="O14" s="22"/>
      <c r="P14" s="20"/>
      <c r="Q14" s="22"/>
      <c r="R14" s="22"/>
      <c r="S14" s="44"/>
      <c r="T14" s="21"/>
      <c r="U14" s="22"/>
      <c r="V14" s="23"/>
      <c r="W14" s="23"/>
      <c r="X14" s="20"/>
      <c r="Y14" s="24"/>
      <c r="Z14" s="45"/>
      <c r="AA14" s="21"/>
      <c r="AB14" s="21"/>
      <c r="AC14" s="22"/>
      <c r="AD14" s="20"/>
      <c r="AE14" s="22"/>
      <c r="AF14" s="20"/>
      <c r="AG14" s="131">
        <f>+AG15+AG18</f>
        <v>81767.42980551794</v>
      </c>
      <c r="AH14" s="36">
        <f>+AG14-J14</f>
        <v>0</v>
      </c>
    </row>
    <row r="15" spans="1:34" s="91" customFormat="1" ht="21" customHeight="1">
      <c r="A15" s="102"/>
      <c r="B15" s="5"/>
      <c r="C15" s="5"/>
      <c r="D15" s="37" t="s">
        <v>66</v>
      </c>
      <c r="E15" s="6"/>
      <c r="F15" s="124" t="s">
        <v>67</v>
      </c>
      <c r="G15" s="27">
        <v>34143</v>
      </c>
      <c r="H15" s="28">
        <f>+H16</f>
        <v>0.4298055179297501</v>
      </c>
      <c r="I15" s="28"/>
      <c r="J15" s="29">
        <f t="shared" si="0"/>
        <v>34143.42980551793</v>
      </c>
      <c r="K15" s="41"/>
      <c r="L15" s="28"/>
      <c r="M15" s="31"/>
      <c r="N15" s="31"/>
      <c r="O15" s="32"/>
      <c r="P15" s="30"/>
      <c r="Q15" s="32"/>
      <c r="R15" s="32"/>
      <c r="S15" s="28"/>
      <c r="T15" s="31"/>
      <c r="U15" s="32"/>
      <c r="V15" s="33"/>
      <c r="W15" s="33"/>
      <c r="X15" s="30"/>
      <c r="Y15" s="34"/>
      <c r="Z15" s="31"/>
      <c r="AA15" s="31"/>
      <c r="AB15" s="31"/>
      <c r="AC15" s="32"/>
      <c r="AD15" s="30"/>
      <c r="AE15" s="32"/>
      <c r="AF15" s="30"/>
      <c r="AG15" s="35">
        <f>+AG16+AG17</f>
        <v>34143.42980551794</v>
      </c>
      <c r="AH15" s="36">
        <f>+AG15-J15</f>
        <v>0</v>
      </c>
    </row>
    <row r="16" spans="1:34" s="91" customFormat="1" ht="21" customHeight="1">
      <c r="A16" s="102"/>
      <c r="B16" s="5"/>
      <c r="C16" s="5"/>
      <c r="D16" s="5"/>
      <c r="E16" s="2" t="s">
        <v>68</v>
      </c>
      <c r="F16" s="124" t="s">
        <v>95</v>
      </c>
      <c r="G16" s="27">
        <f>+G15-G17</f>
        <v>31595.62004621642</v>
      </c>
      <c r="H16" s="125">
        <v>0.4298055179297501</v>
      </c>
      <c r="I16" s="28"/>
      <c r="J16" s="29">
        <f t="shared" si="0"/>
        <v>31596.04985173435</v>
      </c>
      <c r="K16" s="41">
        <f>+L16</f>
        <v>27323.13829523574</v>
      </c>
      <c r="L16" s="49">
        <f>+M16+R16</f>
        <v>27323.13829523574</v>
      </c>
      <c r="M16" s="49">
        <f>+N16+Q16</f>
        <v>314.88016892685823</v>
      </c>
      <c r="N16" s="49">
        <f>+O16+P16</f>
        <v>314.88016892685823</v>
      </c>
      <c r="O16" s="28">
        <v>309.7326058772688</v>
      </c>
      <c r="P16" s="41">
        <v>5.147563049589442</v>
      </c>
      <c r="Q16" s="32"/>
      <c r="R16" s="28">
        <v>27008.258126308883</v>
      </c>
      <c r="S16" s="28"/>
      <c r="T16" s="31"/>
      <c r="U16" s="32"/>
      <c r="V16" s="33"/>
      <c r="W16" s="33"/>
      <c r="X16" s="30"/>
      <c r="Y16" s="128">
        <f>+AA16</f>
        <v>4268.720952698796</v>
      </c>
      <c r="Z16" s="31"/>
      <c r="AA16" s="31">
        <f>+AB16+AC16+AD16</f>
        <v>4268.720952698796</v>
      </c>
      <c r="AB16" s="49">
        <v>4268.720952698796</v>
      </c>
      <c r="AC16" s="28">
        <v>0</v>
      </c>
      <c r="AD16" s="30"/>
      <c r="AE16" s="28"/>
      <c r="AF16" s="41">
        <v>4.190603799815063</v>
      </c>
      <c r="AG16" s="35">
        <f>+K16+Y16+AF16+AE16</f>
        <v>31596.049851734355</v>
      </c>
      <c r="AH16" s="36"/>
    </row>
    <row r="17" spans="1:34" s="91" customFormat="1" ht="21" customHeight="1">
      <c r="A17" s="102"/>
      <c r="B17" s="5"/>
      <c r="C17" s="5"/>
      <c r="D17" s="5"/>
      <c r="E17" s="2" t="s">
        <v>70</v>
      </c>
      <c r="F17" s="124" t="s">
        <v>96</v>
      </c>
      <c r="G17" s="27">
        <f>+K17+Y17</f>
        <v>2547.379953783581</v>
      </c>
      <c r="H17" s="28"/>
      <c r="I17" s="28"/>
      <c r="J17" s="29">
        <f t="shared" si="0"/>
        <v>2547.379953783581</v>
      </c>
      <c r="K17" s="41">
        <f>+S17+X17</f>
        <v>3636.936941735498</v>
      </c>
      <c r="L17" s="28"/>
      <c r="M17" s="31"/>
      <c r="N17" s="31"/>
      <c r="O17" s="32"/>
      <c r="P17" s="30"/>
      <c r="Q17" s="32"/>
      <c r="R17" s="132"/>
      <c r="S17" s="49">
        <f>+T17+W17</f>
        <v>2767.0158718224984</v>
      </c>
      <c r="T17" s="49">
        <f>+U17+V17</f>
        <v>178.40495699688208</v>
      </c>
      <c r="U17" s="28">
        <v>3.841595139357701</v>
      </c>
      <c r="V17" s="127">
        <v>174.56336185752437</v>
      </c>
      <c r="W17" s="127">
        <v>2588.6109148256164</v>
      </c>
      <c r="X17" s="41">
        <v>869.9210699129993</v>
      </c>
      <c r="Y17" s="128">
        <f>+Z17</f>
        <v>-1089.5569879519167</v>
      </c>
      <c r="Z17" s="49">
        <v>-1089.5569879519167</v>
      </c>
      <c r="AA17" s="31"/>
      <c r="AB17" s="31"/>
      <c r="AC17" s="32"/>
      <c r="AD17" s="30"/>
      <c r="AE17" s="32"/>
      <c r="AF17" s="30"/>
      <c r="AG17" s="35">
        <f>+K17+Y17+AF17+AE17</f>
        <v>2547.379953783581</v>
      </c>
      <c r="AH17" s="46"/>
    </row>
    <row r="18" spans="1:34" s="91" customFormat="1" ht="21" customHeight="1">
      <c r="A18" s="102"/>
      <c r="B18" s="5"/>
      <c r="C18" s="5"/>
      <c r="D18" s="37" t="s">
        <v>72</v>
      </c>
      <c r="E18" s="6"/>
      <c r="F18" s="124" t="s">
        <v>73</v>
      </c>
      <c r="G18" s="27">
        <v>47624</v>
      </c>
      <c r="H18" s="28">
        <f>+H19</f>
        <v>0</v>
      </c>
      <c r="I18" s="28"/>
      <c r="J18" s="29">
        <f t="shared" si="0"/>
        <v>47624</v>
      </c>
      <c r="K18" s="41"/>
      <c r="L18" s="28"/>
      <c r="M18" s="31"/>
      <c r="N18" s="31"/>
      <c r="O18" s="32"/>
      <c r="P18" s="30"/>
      <c r="Q18" s="32"/>
      <c r="R18" s="32"/>
      <c r="S18" s="28"/>
      <c r="T18" s="31"/>
      <c r="U18" s="32"/>
      <c r="V18" s="33"/>
      <c r="W18" s="33"/>
      <c r="X18" s="30"/>
      <c r="Y18" s="34"/>
      <c r="Z18" s="31"/>
      <c r="AA18" s="31"/>
      <c r="AB18" s="31"/>
      <c r="AC18" s="32"/>
      <c r="AD18" s="30"/>
      <c r="AE18" s="32"/>
      <c r="AF18" s="30"/>
      <c r="AG18" s="35">
        <f>+AG19+AG20</f>
        <v>47624</v>
      </c>
      <c r="AH18" s="36">
        <f>+AG18-J18</f>
        <v>0</v>
      </c>
    </row>
    <row r="19" spans="1:34" s="91" customFormat="1" ht="21" customHeight="1">
      <c r="A19" s="102"/>
      <c r="B19" s="5"/>
      <c r="C19" s="5"/>
      <c r="D19" s="5"/>
      <c r="E19" s="47" t="s">
        <v>68</v>
      </c>
      <c r="F19" s="126" t="s">
        <v>97</v>
      </c>
      <c r="G19" s="27">
        <f>+G18-G20</f>
        <v>6720.754222852658</v>
      </c>
      <c r="H19" s="125">
        <v>0</v>
      </c>
      <c r="I19" s="28"/>
      <c r="J19" s="29">
        <f t="shared" si="0"/>
        <v>6720.754222852658</v>
      </c>
      <c r="K19" s="41">
        <f>+L19</f>
        <v>5666.566582911519</v>
      </c>
      <c r="L19" s="49">
        <f>+M19+R19</f>
        <v>5666.566582911519</v>
      </c>
      <c r="M19" s="49">
        <f>+N19+Q19</f>
        <v>0</v>
      </c>
      <c r="N19" s="49">
        <f>+O19+P19</f>
        <v>0</v>
      </c>
      <c r="O19" s="28">
        <v>0</v>
      </c>
      <c r="P19" s="41">
        <v>0</v>
      </c>
      <c r="Q19" s="28"/>
      <c r="R19" s="28">
        <v>5666.566582911519</v>
      </c>
      <c r="S19" s="28"/>
      <c r="T19" s="49"/>
      <c r="U19" s="28"/>
      <c r="V19" s="127"/>
      <c r="W19" s="127"/>
      <c r="X19" s="41"/>
      <c r="Y19" s="128">
        <f>+AA19</f>
        <v>1054.1876399411406</v>
      </c>
      <c r="Z19" s="49"/>
      <c r="AA19" s="28">
        <f>+AB19+AC19+AD19</f>
        <v>1054.1876399411406</v>
      </c>
      <c r="AB19" s="49">
        <v>1054.1876399411406</v>
      </c>
      <c r="AC19" s="28">
        <v>0</v>
      </c>
      <c r="AD19" s="41"/>
      <c r="AE19" s="28"/>
      <c r="AF19" s="41">
        <v>0</v>
      </c>
      <c r="AG19" s="35">
        <f>+K19+Y19+AF19+AE19</f>
        <v>6720.754222852659</v>
      </c>
      <c r="AH19" s="36"/>
    </row>
    <row r="20" spans="1:34" s="91" customFormat="1" ht="21" customHeight="1">
      <c r="A20" s="102"/>
      <c r="B20" s="5"/>
      <c r="C20" s="5"/>
      <c r="D20" s="13"/>
      <c r="E20" s="11" t="s">
        <v>70</v>
      </c>
      <c r="F20" s="133" t="s">
        <v>98</v>
      </c>
      <c r="G20" s="27">
        <f>+K20+Y20</f>
        <v>40903.24577714734</v>
      </c>
      <c r="H20" s="28"/>
      <c r="I20" s="28"/>
      <c r="J20" s="29">
        <f t="shared" si="0"/>
        <v>40903.24577714734</v>
      </c>
      <c r="K20" s="41">
        <f>+S20+X20</f>
        <v>420.70715303066095</v>
      </c>
      <c r="L20" s="28"/>
      <c r="M20" s="48"/>
      <c r="N20" s="48"/>
      <c r="O20" s="44"/>
      <c r="P20" s="43"/>
      <c r="Q20" s="44"/>
      <c r="R20" s="44"/>
      <c r="S20" s="49">
        <f>+T20+W20</f>
        <v>382.9173585079416</v>
      </c>
      <c r="T20" s="49">
        <f>+U20+V20</f>
        <v>0</v>
      </c>
      <c r="U20" s="28">
        <v>0</v>
      </c>
      <c r="V20" s="127">
        <v>0</v>
      </c>
      <c r="W20" s="127">
        <v>382.9173585079416</v>
      </c>
      <c r="X20" s="41">
        <v>37.78979452271935</v>
      </c>
      <c r="Y20" s="128">
        <f>+Z20</f>
        <v>40482.53862411668</v>
      </c>
      <c r="Z20" s="49">
        <v>40482.53862411668</v>
      </c>
      <c r="AA20" s="48"/>
      <c r="AB20" s="48"/>
      <c r="AC20" s="44"/>
      <c r="AD20" s="43"/>
      <c r="AE20" s="44"/>
      <c r="AF20" s="43"/>
      <c r="AG20" s="35">
        <f>+K20+Y20+AF20+AE20</f>
        <v>40903.24577714734</v>
      </c>
      <c r="AH20" s="46"/>
    </row>
    <row r="21" spans="1:34" s="91" customFormat="1" ht="21" customHeight="1">
      <c r="A21" s="102"/>
      <c r="B21" s="13"/>
      <c r="C21" s="13"/>
      <c r="D21" s="13" t="s">
        <v>21</v>
      </c>
      <c r="E21" s="14"/>
      <c r="F21" s="133" t="s">
        <v>99</v>
      </c>
      <c r="G21" s="27"/>
      <c r="H21" s="28"/>
      <c r="I21" s="28"/>
      <c r="J21" s="29"/>
      <c r="K21" s="41"/>
      <c r="L21" s="28"/>
      <c r="M21" s="48"/>
      <c r="N21" s="48"/>
      <c r="O21" s="44"/>
      <c r="P21" s="43"/>
      <c r="Q21" s="44"/>
      <c r="R21" s="44"/>
      <c r="S21" s="28"/>
      <c r="T21" s="48"/>
      <c r="U21" s="44"/>
      <c r="V21" s="43"/>
      <c r="W21" s="28"/>
      <c r="X21" s="43"/>
      <c r="Y21" s="34"/>
      <c r="Z21" s="48"/>
      <c r="AA21" s="48"/>
      <c r="AB21" s="48"/>
      <c r="AC21" s="44"/>
      <c r="AD21" s="43"/>
      <c r="AE21" s="44"/>
      <c r="AF21" s="43"/>
      <c r="AG21" s="35"/>
      <c r="AH21" s="46"/>
    </row>
    <row r="22" spans="1:34" s="91" customFormat="1" ht="21" customHeight="1">
      <c r="A22" s="102"/>
      <c r="B22" s="5" t="s">
        <v>77</v>
      </c>
      <c r="C22" s="4"/>
      <c r="D22" s="4"/>
      <c r="E22" s="4"/>
      <c r="F22" s="124" t="s">
        <v>78</v>
      </c>
      <c r="G22" s="27"/>
      <c r="H22" s="28"/>
      <c r="I22" s="28"/>
      <c r="J22" s="29"/>
      <c r="K22" s="20"/>
      <c r="L22" s="21"/>
      <c r="M22" s="21"/>
      <c r="N22" s="21"/>
      <c r="O22" s="21"/>
      <c r="P22" s="21"/>
      <c r="Q22" s="28"/>
      <c r="R22" s="22"/>
      <c r="S22" s="28"/>
      <c r="T22" s="21"/>
      <c r="U22" s="22"/>
      <c r="V22" s="20"/>
      <c r="W22" s="32"/>
      <c r="X22" s="31"/>
      <c r="Y22" s="27"/>
      <c r="Z22" s="21"/>
      <c r="AA22" s="21"/>
      <c r="AB22" s="21"/>
      <c r="AC22" s="21"/>
      <c r="AD22" s="21"/>
      <c r="AE22" s="22"/>
      <c r="AF22" s="20"/>
      <c r="AG22" s="35"/>
      <c r="AH22" s="26"/>
    </row>
    <row r="23" spans="1:34" s="91" customFormat="1" ht="21" customHeight="1">
      <c r="A23" s="102"/>
      <c r="B23" s="5"/>
      <c r="C23" s="134" t="s">
        <v>15</v>
      </c>
      <c r="D23" s="135"/>
      <c r="E23" s="135"/>
      <c r="F23" s="126" t="s">
        <v>100</v>
      </c>
      <c r="G23" s="27"/>
      <c r="H23" s="28"/>
      <c r="I23" s="28"/>
      <c r="J23" s="29"/>
      <c r="K23" s="41"/>
      <c r="L23" s="49"/>
      <c r="M23" s="49"/>
      <c r="N23" s="49"/>
      <c r="O23" s="28">
        <v>16454.928019662922</v>
      </c>
      <c r="P23" s="28">
        <v>35716.60019971496</v>
      </c>
      <c r="Q23" s="28">
        <v>9754.21770298927</v>
      </c>
      <c r="R23" s="28"/>
      <c r="S23" s="28"/>
      <c r="T23" s="49"/>
      <c r="U23" s="28">
        <v>24525.292168965185</v>
      </c>
      <c r="V23" s="28">
        <v>12227.871477625771</v>
      </c>
      <c r="W23" s="28"/>
      <c r="X23" s="49"/>
      <c r="Y23" s="27"/>
      <c r="Z23" s="49"/>
      <c r="AA23" s="49"/>
      <c r="AB23" s="49"/>
      <c r="AC23" s="28"/>
      <c r="AD23" s="41"/>
      <c r="AE23" s="28"/>
      <c r="AF23" s="41"/>
      <c r="AG23" s="29"/>
      <c r="AH23" s="46"/>
    </row>
    <row r="24" spans="1:34" s="91" customFormat="1" ht="21" customHeight="1">
      <c r="A24" s="102"/>
      <c r="B24" s="5"/>
      <c r="C24" s="134" t="s">
        <v>157</v>
      </c>
      <c r="D24" s="135"/>
      <c r="E24" s="135"/>
      <c r="F24" s="126" t="s">
        <v>80</v>
      </c>
      <c r="G24" s="27">
        <v>1815609</v>
      </c>
      <c r="H24" s="28">
        <v>23016.492580602608</v>
      </c>
      <c r="I24" s="28"/>
      <c r="J24" s="29">
        <f>+G24+H24+I24</f>
        <v>1838625.4925806026</v>
      </c>
      <c r="K24" s="30">
        <f>+L24+S24+X24</f>
        <v>40742.42254668108</v>
      </c>
      <c r="L24" s="31">
        <f>+M24+R24</f>
        <v>39870.88908573749</v>
      </c>
      <c r="M24" s="31">
        <f>+N24+Q24</f>
        <v>0</v>
      </c>
      <c r="N24" s="31">
        <f>+O24+P24</f>
        <v>0</v>
      </c>
      <c r="O24" s="28">
        <v>0</v>
      </c>
      <c r="P24" s="28">
        <v>0</v>
      </c>
      <c r="Q24" s="28"/>
      <c r="R24" s="28">
        <v>39870.88908573749</v>
      </c>
      <c r="S24" s="31">
        <f>+T24+W24</f>
        <v>594.1563691468255</v>
      </c>
      <c r="T24" s="31">
        <f>+U24+V24</f>
        <v>0</v>
      </c>
      <c r="U24" s="28">
        <v>0</v>
      </c>
      <c r="V24" s="28">
        <v>0</v>
      </c>
      <c r="W24" s="28">
        <v>594.1563691468255</v>
      </c>
      <c r="X24" s="49">
        <v>277.37709179676</v>
      </c>
      <c r="Y24" s="34">
        <f>+Z24+AA24</f>
        <v>1773090.9388590853</v>
      </c>
      <c r="Z24" s="49">
        <v>1665828.115149908</v>
      </c>
      <c r="AA24" s="31">
        <f>+AB24+AC24+AD24</f>
        <v>107262.82370917739</v>
      </c>
      <c r="AB24" s="49">
        <v>107262.82370917739</v>
      </c>
      <c r="AC24" s="28">
        <v>0</v>
      </c>
      <c r="AD24" s="41"/>
      <c r="AE24" s="28"/>
      <c r="AF24" s="41">
        <v>24792.131174836028</v>
      </c>
      <c r="AG24" s="35">
        <f>+K24+Y24+AF24+AE24</f>
        <v>1838625.4925806024</v>
      </c>
      <c r="AH24" s="36">
        <f>+AG24-J24</f>
        <v>0</v>
      </c>
    </row>
    <row r="25" spans="1:34" s="91" customFormat="1" ht="21" customHeight="1" thickBot="1">
      <c r="A25" s="113"/>
      <c r="B25" s="136"/>
      <c r="C25" s="136" t="s">
        <v>16</v>
      </c>
      <c r="D25" s="114"/>
      <c r="E25" s="114"/>
      <c r="F25" s="137" t="s">
        <v>81</v>
      </c>
      <c r="G25" s="138">
        <v>500646</v>
      </c>
      <c r="H25" s="50">
        <v>18729.2027478525</v>
      </c>
      <c r="I25" s="50"/>
      <c r="J25" s="29">
        <f>+G25+H25+I25</f>
        <v>519375.2027478525</v>
      </c>
      <c r="K25" s="30">
        <f>+L25+S25+X25</f>
        <v>19.799324189068894</v>
      </c>
      <c r="L25" s="31">
        <f>+M25+R25</f>
        <v>19.799324189068894</v>
      </c>
      <c r="M25" s="31">
        <f>+N25+Q25</f>
        <v>0</v>
      </c>
      <c r="N25" s="31">
        <f>+O25+P25</f>
        <v>0</v>
      </c>
      <c r="O25" s="51">
        <v>0</v>
      </c>
      <c r="P25" s="52">
        <v>0</v>
      </c>
      <c r="Q25" s="51"/>
      <c r="R25" s="51">
        <v>19.799324189068894</v>
      </c>
      <c r="S25" s="50">
        <f>+T25+W25</f>
        <v>0</v>
      </c>
      <c r="T25" s="49">
        <f>+U25+V25</f>
        <v>0</v>
      </c>
      <c r="U25" s="51">
        <v>0</v>
      </c>
      <c r="V25" s="52">
        <v>0</v>
      </c>
      <c r="W25" s="51">
        <v>0</v>
      </c>
      <c r="X25" s="139">
        <v>0</v>
      </c>
      <c r="Y25" s="128">
        <f>+Z25+AA25</f>
        <v>507596.8409624598</v>
      </c>
      <c r="Z25" s="139">
        <v>92850.16811182661</v>
      </c>
      <c r="AA25" s="49">
        <f>+AB25+AC25+AD25</f>
        <v>414746.67285063316</v>
      </c>
      <c r="AB25" s="139">
        <v>253870.97620794768</v>
      </c>
      <c r="AC25" s="51">
        <v>160875.69664268545</v>
      </c>
      <c r="AD25" s="52"/>
      <c r="AE25" s="51"/>
      <c r="AF25" s="52">
        <v>11758.562461203714</v>
      </c>
      <c r="AG25" s="29">
        <f>+K25+Y25+AF25+AE25</f>
        <v>519375.2027478526</v>
      </c>
      <c r="AH25" s="36">
        <f>+AG25-J25</f>
        <v>0</v>
      </c>
    </row>
    <row r="26" spans="1:34" s="91" customFormat="1" ht="21" customHeight="1" thickTop="1">
      <c r="A26" s="140" t="s">
        <v>82</v>
      </c>
      <c r="B26" s="141"/>
      <c r="C26" s="141"/>
      <c r="D26" s="141"/>
      <c r="E26" s="141"/>
      <c r="F26" s="142" t="s">
        <v>83</v>
      </c>
      <c r="G26" s="153"/>
      <c r="H26" s="154"/>
      <c r="I26" s="154"/>
      <c r="J26" s="162"/>
      <c r="K26" s="53"/>
      <c r="L26" s="54"/>
      <c r="M26" s="54"/>
      <c r="N26" s="54"/>
      <c r="O26" s="18">
        <v>3735.1912273120142</v>
      </c>
      <c r="P26" s="18">
        <v>841.392578469256</v>
      </c>
      <c r="Q26" s="18">
        <v>1663.8580469091341</v>
      </c>
      <c r="R26" s="18"/>
      <c r="S26" s="44"/>
      <c r="T26" s="54"/>
      <c r="U26" s="18">
        <v>632.7655993827756</v>
      </c>
      <c r="V26" s="18">
        <v>6891.034719572683</v>
      </c>
      <c r="W26" s="18"/>
      <c r="X26" s="54"/>
      <c r="Y26" s="153"/>
      <c r="Z26" s="154"/>
      <c r="AA26" s="154"/>
      <c r="AB26" s="154"/>
      <c r="AC26" s="154"/>
      <c r="AD26" s="154"/>
      <c r="AE26" s="154"/>
      <c r="AF26" s="154"/>
      <c r="AG26" s="154"/>
      <c r="AH26" s="155"/>
    </row>
    <row r="27" spans="1:34" s="91" customFormat="1" ht="21" customHeight="1">
      <c r="A27" s="102" t="s">
        <v>84</v>
      </c>
      <c r="B27" s="4"/>
      <c r="C27" s="4"/>
      <c r="D27" s="4"/>
      <c r="E27" s="4"/>
      <c r="F27" s="130" t="s">
        <v>85</v>
      </c>
      <c r="G27" s="156"/>
      <c r="H27" s="157"/>
      <c r="I27" s="157"/>
      <c r="J27" s="163"/>
      <c r="K27" s="20"/>
      <c r="L27" s="21"/>
      <c r="M27" s="21"/>
      <c r="N27" s="21"/>
      <c r="O27" s="22">
        <v>5740.786516853932</v>
      </c>
      <c r="P27" s="22">
        <v>288.73149105424415</v>
      </c>
      <c r="Q27" s="22"/>
      <c r="R27" s="22"/>
      <c r="S27" s="28"/>
      <c r="T27" s="21"/>
      <c r="U27" s="22">
        <v>897.2868646928345</v>
      </c>
      <c r="V27" s="22">
        <v>239.45680492723608</v>
      </c>
      <c r="W27" s="22"/>
      <c r="X27" s="21"/>
      <c r="Y27" s="156"/>
      <c r="Z27" s="157"/>
      <c r="AA27" s="157"/>
      <c r="AB27" s="157"/>
      <c r="AC27" s="157"/>
      <c r="AD27" s="157"/>
      <c r="AE27" s="157"/>
      <c r="AF27" s="157"/>
      <c r="AG27" s="157"/>
      <c r="AH27" s="158"/>
    </row>
    <row r="28" spans="1:34" s="91" customFormat="1" ht="21" customHeight="1">
      <c r="A28" s="143" t="s">
        <v>158</v>
      </c>
      <c r="B28" s="135"/>
      <c r="C28" s="135"/>
      <c r="D28" s="135"/>
      <c r="E28" s="135"/>
      <c r="F28" s="126" t="s">
        <v>86</v>
      </c>
      <c r="G28" s="156"/>
      <c r="H28" s="157"/>
      <c r="I28" s="157"/>
      <c r="J28" s="163"/>
      <c r="K28" s="41"/>
      <c r="L28" s="49"/>
      <c r="M28" s="49"/>
      <c r="N28" s="49"/>
      <c r="O28" s="28">
        <v>-36.03324870354365</v>
      </c>
      <c r="P28" s="28">
        <v>-6.083483604060249</v>
      </c>
      <c r="Q28" s="28"/>
      <c r="R28" s="28"/>
      <c r="S28" s="28"/>
      <c r="T28" s="49"/>
      <c r="U28" s="28">
        <v>0</v>
      </c>
      <c r="V28" s="28">
        <v>0</v>
      </c>
      <c r="W28" s="28"/>
      <c r="X28" s="49"/>
      <c r="Y28" s="156"/>
      <c r="Z28" s="157"/>
      <c r="AA28" s="157"/>
      <c r="AB28" s="157"/>
      <c r="AC28" s="157"/>
      <c r="AD28" s="157"/>
      <c r="AE28" s="157"/>
      <c r="AF28" s="157"/>
      <c r="AG28" s="157"/>
      <c r="AH28" s="158"/>
    </row>
    <row r="29" spans="1:34" s="91" customFormat="1" ht="21" customHeight="1">
      <c r="A29" s="143" t="s">
        <v>87</v>
      </c>
      <c r="B29" s="135"/>
      <c r="C29" s="135"/>
      <c r="D29" s="135"/>
      <c r="E29" s="135"/>
      <c r="F29" s="126" t="s">
        <v>88</v>
      </c>
      <c r="G29" s="156"/>
      <c r="H29" s="157"/>
      <c r="I29" s="157"/>
      <c r="J29" s="163"/>
      <c r="K29" s="41"/>
      <c r="L29" s="49"/>
      <c r="M29" s="49"/>
      <c r="N29" s="49"/>
      <c r="O29" s="28">
        <v>27431.268906655143</v>
      </c>
      <c r="P29" s="28">
        <v>3589.7232866727823</v>
      </c>
      <c r="Q29" s="28">
        <v>3131.3034277850434</v>
      </c>
      <c r="R29" s="28"/>
      <c r="S29" s="28"/>
      <c r="T29" s="49"/>
      <c r="U29" s="28">
        <v>8083.813771819848</v>
      </c>
      <c r="V29" s="28">
        <v>28091.073636016787</v>
      </c>
      <c r="W29" s="28"/>
      <c r="X29" s="49"/>
      <c r="Y29" s="156"/>
      <c r="Z29" s="157"/>
      <c r="AA29" s="157"/>
      <c r="AB29" s="157"/>
      <c r="AC29" s="157"/>
      <c r="AD29" s="157"/>
      <c r="AE29" s="157"/>
      <c r="AF29" s="157"/>
      <c r="AG29" s="157"/>
      <c r="AH29" s="158"/>
    </row>
    <row r="30" spans="1:34" s="91" customFormat="1" ht="21" customHeight="1" thickBot="1">
      <c r="A30" s="102" t="s">
        <v>89</v>
      </c>
      <c r="B30" s="4"/>
      <c r="C30" s="4"/>
      <c r="D30" s="4"/>
      <c r="E30" s="4"/>
      <c r="F30" s="137" t="s">
        <v>90</v>
      </c>
      <c r="G30" s="156"/>
      <c r="H30" s="157"/>
      <c r="I30" s="157"/>
      <c r="J30" s="163"/>
      <c r="K30" s="20"/>
      <c r="L30" s="21"/>
      <c r="M30" s="21"/>
      <c r="N30" s="21"/>
      <c r="O30" s="22">
        <v>3134.1259723422645</v>
      </c>
      <c r="P30" s="22">
        <v>816.1227234985441</v>
      </c>
      <c r="Q30" s="22"/>
      <c r="R30" s="22"/>
      <c r="S30" s="50"/>
      <c r="T30" s="21"/>
      <c r="U30" s="22">
        <v>0</v>
      </c>
      <c r="V30" s="22">
        <v>0</v>
      </c>
      <c r="W30" s="22"/>
      <c r="X30" s="21"/>
      <c r="Y30" s="156"/>
      <c r="Z30" s="157"/>
      <c r="AA30" s="157"/>
      <c r="AB30" s="157"/>
      <c r="AC30" s="157"/>
      <c r="AD30" s="157"/>
      <c r="AE30" s="157"/>
      <c r="AF30" s="157"/>
      <c r="AG30" s="157"/>
      <c r="AH30" s="158"/>
    </row>
    <row r="31" spans="1:34" s="91" customFormat="1" ht="21" customHeight="1" thickBot="1" thickTop="1">
      <c r="A31" s="144" t="s">
        <v>3</v>
      </c>
      <c r="B31" s="145"/>
      <c r="C31" s="145"/>
      <c r="D31" s="145"/>
      <c r="E31" s="145"/>
      <c r="F31" s="146" t="s">
        <v>91</v>
      </c>
      <c r="G31" s="159"/>
      <c r="H31" s="160"/>
      <c r="I31" s="160"/>
      <c r="J31" s="164"/>
      <c r="K31" s="55"/>
      <c r="L31" s="56"/>
      <c r="M31" s="56"/>
      <c r="N31" s="56"/>
      <c r="O31" s="56">
        <v>56770</v>
      </c>
      <c r="P31" s="56">
        <v>41251.63435885531</v>
      </c>
      <c r="Q31" s="57">
        <v>14549.379177683448</v>
      </c>
      <c r="R31" s="57"/>
      <c r="S31" s="55"/>
      <c r="T31" s="56"/>
      <c r="U31" s="56">
        <v>34143</v>
      </c>
      <c r="V31" s="56">
        <v>47624</v>
      </c>
      <c r="W31" s="57"/>
      <c r="X31" s="56"/>
      <c r="Y31" s="159"/>
      <c r="Z31" s="160"/>
      <c r="AA31" s="160"/>
      <c r="AB31" s="160"/>
      <c r="AC31" s="160"/>
      <c r="AD31" s="160"/>
      <c r="AE31" s="160"/>
      <c r="AF31" s="160"/>
      <c r="AG31" s="160"/>
      <c r="AH31" s="161"/>
    </row>
    <row r="32" spans="1:34" s="91" customFormat="1" ht="21" customHeight="1">
      <c r="A32" s="152" t="s">
        <v>155</v>
      </c>
      <c r="B32" s="4"/>
      <c r="C32" s="4"/>
      <c r="D32" s="4"/>
      <c r="E32" s="4"/>
      <c r="F32" s="151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6:7" s="91" customFormat="1" ht="18.75" customHeight="1">
      <c r="F33" s="147"/>
      <c r="G33" s="148" t="s">
        <v>92</v>
      </c>
    </row>
    <row r="34" spans="6:7" s="91" customFormat="1" ht="18.75" customHeight="1">
      <c r="F34" s="147"/>
      <c r="G34" s="148" t="s">
        <v>93</v>
      </c>
    </row>
    <row r="35" s="91" customFormat="1" ht="13.5"/>
    <row r="36" s="91" customFormat="1" ht="13.5">
      <c r="F36" s="147"/>
    </row>
    <row r="37" s="91" customFormat="1" ht="13.5">
      <c r="F37" s="147"/>
    </row>
    <row r="38" s="91" customFormat="1" ht="13.5">
      <c r="F38" s="147"/>
    </row>
    <row r="39" s="91" customFormat="1" ht="13.5">
      <c r="F39" s="147"/>
    </row>
    <row r="40" s="91" customFormat="1" ht="13.5">
      <c r="F40" s="147"/>
    </row>
    <row r="41" s="91" customFormat="1" ht="13.5">
      <c r="F41" s="147"/>
    </row>
    <row r="42" s="91" customFormat="1" ht="13.5">
      <c r="F42" s="147"/>
    </row>
    <row r="43" s="91" customFormat="1" ht="13.5">
      <c r="F43" s="147"/>
    </row>
    <row r="44" s="91" customFormat="1" ht="13.5">
      <c r="F44" s="147"/>
    </row>
    <row r="45" s="91" customFormat="1" ht="13.5">
      <c r="F45" s="147"/>
    </row>
    <row r="46" s="91" customFormat="1" ht="13.5">
      <c r="F46" s="147"/>
    </row>
    <row r="47" s="91" customFormat="1" ht="13.5">
      <c r="F47" s="147"/>
    </row>
    <row r="48" s="91" customFormat="1" ht="13.5">
      <c r="F48" s="147"/>
    </row>
    <row r="49" s="91" customFormat="1" ht="13.5">
      <c r="F49" s="147"/>
    </row>
    <row r="50" s="91" customFormat="1" ht="13.5">
      <c r="F50" s="147"/>
    </row>
    <row r="51" s="91" customFormat="1" ht="13.5">
      <c r="F51" s="147"/>
    </row>
    <row r="52" s="91" customFormat="1" ht="13.5">
      <c r="F52" s="147"/>
    </row>
    <row r="53" s="91" customFormat="1" ht="13.5">
      <c r="F53" s="147"/>
    </row>
    <row r="54" s="91" customFormat="1" ht="13.5">
      <c r="F54" s="147"/>
    </row>
  </sheetData>
  <mergeCells count="6">
    <mergeCell ref="Y26:AH31"/>
    <mergeCell ref="G26:J31"/>
    <mergeCell ref="X4:X5"/>
    <mergeCell ref="Z4:Z5"/>
    <mergeCell ref="AA4:AA5"/>
    <mergeCell ref="AD5:AD7"/>
  </mergeCells>
  <printOptions/>
  <pageMargins left="0.3937007874015748" right="0.3937007874015748" top="0.5905511811023623" bottom="0.5905511811023623" header="0.5118110236220472" footer="0.5118110236220472"/>
  <pageSetup cellComments="asDisplayed" fitToHeight="1" fitToWidth="1" horizontalDpi="600" verticalDpi="600" orientation="landscape" paperSize="9" scale="49" r:id="rId1"/>
  <headerFooter alignWithMargins="0">
    <oddHeader>&amp;L&amp;A&amp;R&amp;D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AH54"/>
  <sheetViews>
    <sheetView zoomScale="75" zoomScaleNormal="75" zoomScaleSheetLayoutView="50" workbookViewId="0" topLeftCell="A1">
      <pane xSplit="6" ySplit="8" topLeftCell="G9" activePane="bottomRight" state="frozen"/>
      <selection pane="topLeft" activeCell="S1" sqref="S1"/>
      <selection pane="topRight" activeCell="S1" sqref="S1"/>
      <selection pane="bottomLeft" activeCell="S1" sqref="S1"/>
      <selection pane="bottomRight" activeCell="A2" sqref="A2"/>
    </sheetView>
  </sheetViews>
  <sheetFormatPr defaultColWidth="9.00390625" defaultRowHeight="13.5"/>
  <cols>
    <col min="1" max="4" width="4.125" style="90" customWidth="1"/>
    <col min="5" max="5" width="11.625" style="90" customWidth="1"/>
    <col min="6" max="6" width="6.00390625" style="149" customWidth="1"/>
    <col min="7" max="8" width="9.125" style="90" customWidth="1"/>
    <col min="9" max="9" width="8.75390625" style="90" customWidth="1"/>
    <col min="10" max="34" width="9.125" style="90" customWidth="1"/>
    <col min="35" max="16384" width="9.00390625" style="90" customWidth="1"/>
  </cols>
  <sheetData>
    <row r="1" spans="1:15" ht="28.5" customHeight="1">
      <c r="A1" s="150" t="s">
        <v>152</v>
      </c>
      <c r="F1" s="90"/>
      <c r="M1" s="91"/>
      <c r="N1" s="91"/>
      <c r="O1" s="91"/>
    </row>
    <row r="2" spans="5:32" s="91" customFormat="1" ht="28.5" customHeight="1" thickBot="1">
      <c r="E2" s="4"/>
      <c r="F2" s="92"/>
      <c r="G2" s="91" t="s">
        <v>154</v>
      </c>
      <c r="AF2" s="91" t="s">
        <v>153</v>
      </c>
    </row>
    <row r="3" spans="1:34" s="91" customFormat="1" ht="20.25" customHeight="1">
      <c r="A3" s="93"/>
      <c r="B3" s="94"/>
      <c r="C3" s="94"/>
      <c r="D3" s="94"/>
      <c r="E3" s="94"/>
      <c r="F3" s="95"/>
      <c r="G3" s="94" t="s">
        <v>3</v>
      </c>
      <c r="H3" s="96" t="s">
        <v>4</v>
      </c>
      <c r="I3" s="96" t="s">
        <v>5</v>
      </c>
      <c r="J3" s="97" t="s">
        <v>6</v>
      </c>
      <c r="K3" s="94" t="s">
        <v>7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8"/>
      <c r="Y3" s="99" t="s">
        <v>8</v>
      </c>
      <c r="Z3" s="94"/>
      <c r="AA3" s="94"/>
      <c r="AB3" s="94"/>
      <c r="AC3" s="94"/>
      <c r="AD3" s="94"/>
      <c r="AE3" s="96" t="s">
        <v>9</v>
      </c>
      <c r="AF3" s="94" t="s">
        <v>10</v>
      </c>
      <c r="AG3" s="100" t="s">
        <v>11</v>
      </c>
      <c r="AH3" s="101" t="s">
        <v>12</v>
      </c>
    </row>
    <row r="4" spans="1:34" s="91" customFormat="1" ht="22.5" customHeight="1">
      <c r="A4" s="102"/>
      <c r="B4" s="4"/>
      <c r="C4" s="4"/>
      <c r="D4" s="4"/>
      <c r="E4" s="4"/>
      <c r="F4" s="103"/>
      <c r="G4" s="4"/>
      <c r="H4" s="1" t="s">
        <v>13</v>
      </c>
      <c r="I4" s="1" t="s">
        <v>14</v>
      </c>
      <c r="J4" s="104"/>
      <c r="K4" s="4"/>
      <c r="L4" s="37" t="s">
        <v>15</v>
      </c>
      <c r="M4" s="3"/>
      <c r="N4" s="3"/>
      <c r="O4" s="3"/>
      <c r="P4" s="3"/>
      <c r="Q4" s="3"/>
      <c r="R4" s="39"/>
      <c r="S4" s="3" t="s">
        <v>157</v>
      </c>
      <c r="T4" s="3"/>
      <c r="U4" s="3"/>
      <c r="V4" s="3"/>
      <c r="W4" s="105"/>
      <c r="X4" s="165" t="s">
        <v>16</v>
      </c>
      <c r="Y4" s="106"/>
      <c r="Z4" s="167" t="s">
        <v>17</v>
      </c>
      <c r="AA4" s="165" t="s">
        <v>18</v>
      </c>
      <c r="AB4" s="3"/>
      <c r="AC4" s="3"/>
      <c r="AD4" s="3"/>
      <c r="AE4" s="1" t="s">
        <v>19</v>
      </c>
      <c r="AF4" s="4"/>
      <c r="AG4" s="107"/>
      <c r="AH4" s="108"/>
    </row>
    <row r="5" spans="1:34" s="91" customFormat="1" ht="27.75" customHeight="1">
      <c r="A5" s="102"/>
      <c r="B5" s="4"/>
      <c r="C5" s="4"/>
      <c r="D5" s="4"/>
      <c r="E5" s="4"/>
      <c r="F5" s="103"/>
      <c r="G5" s="4"/>
      <c r="H5" s="1"/>
      <c r="I5" s="1"/>
      <c r="J5" s="104"/>
      <c r="K5" s="4"/>
      <c r="L5" s="5"/>
      <c r="M5" s="37" t="s">
        <v>20</v>
      </c>
      <c r="N5" s="3"/>
      <c r="O5" s="3"/>
      <c r="P5" s="3"/>
      <c r="Q5" s="39"/>
      <c r="R5" s="1" t="s">
        <v>21</v>
      </c>
      <c r="S5" s="4"/>
      <c r="T5" s="37" t="s">
        <v>20</v>
      </c>
      <c r="U5" s="3"/>
      <c r="V5" s="6"/>
      <c r="W5" s="2" t="s">
        <v>21</v>
      </c>
      <c r="X5" s="166"/>
      <c r="Y5" s="106"/>
      <c r="Z5" s="168"/>
      <c r="AA5" s="166"/>
      <c r="AB5" s="37" t="s">
        <v>22</v>
      </c>
      <c r="AC5" s="2" t="s">
        <v>23</v>
      </c>
      <c r="AD5" s="167" t="s">
        <v>24</v>
      </c>
      <c r="AE5" s="109"/>
      <c r="AF5" s="110"/>
      <c r="AG5" s="107"/>
      <c r="AH5" s="108"/>
    </row>
    <row r="6" spans="1:34" s="91" customFormat="1" ht="20.25" customHeight="1">
      <c r="A6" s="102"/>
      <c r="B6" s="4"/>
      <c r="C6" s="4"/>
      <c r="D6" s="4"/>
      <c r="E6" s="4"/>
      <c r="F6" s="103"/>
      <c r="G6" s="4"/>
      <c r="H6" s="1"/>
      <c r="I6" s="1"/>
      <c r="J6" s="104"/>
      <c r="K6" s="4"/>
      <c r="L6" s="5"/>
      <c r="M6" s="5"/>
      <c r="N6" s="37" t="s">
        <v>25</v>
      </c>
      <c r="O6" s="3"/>
      <c r="P6" s="3"/>
      <c r="Q6" s="2" t="s">
        <v>26</v>
      </c>
      <c r="R6" s="1"/>
      <c r="S6" s="4"/>
      <c r="T6" s="5"/>
      <c r="U6" s="2" t="s">
        <v>27</v>
      </c>
      <c r="V6" s="6" t="s">
        <v>28</v>
      </c>
      <c r="W6" s="7"/>
      <c r="X6" s="8"/>
      <c r="Y6" s="106"/>
      <c r="Z6" s="5"/>
      <c r="AA6" s="5"/>
      <c r="AB6" s="5"/>
      <c r="AC6" s="1"/>
      <c r="AD6" s="168"/>
      <c r="AE6" s="1"/>
      <c r="AF6" s="4"/>
      <c r="AG6" s="107"/>
      <c r="AH6" s="108"/>
    </row>
    <row r="7" spans="1:34" s="91" customFormat="1" ht="27">
      <c r="A7" s="102"/>
      <c r="B7" s="4"/>
      <c r="C7" s="4"/>
      <c r="D7" s="4"/>
      <c r="E7" s="4"/>
      <c r="F7" s="103"/>
      <c r="G7" s="12"/>
      <c r="H7" s="11"/>
      <c r="I7" s="11"/>
      <c r="J7" s="111"/>
      <c r="K7" s="12"/>
      <c r="L7" s="13"/>
      <c r="M7" s="13"/>
      <c r="N7" s="13"/>
      <c r="O7" s="9" t="s">
        <v>29</v>
      </c>
      <c r="P7" s="10" t="s">
        <v>30</v>
      </c>
      <c r="Q7" s="11"/>
      <c r="R7" s="11"/>
      <c r="S7" s="12"/>
      <c r="T7" s="13"/>
      <c r="U7" s="11"/>
      <c r="V7" s="14"/>
      <c r="W7" s="15"/>
      <c r="X7" s="16"/>
      <c r="Y7" s="112"/>
      <c r="Z7" s="13"/>
      <c r="AA7" s="13"/>
      <c r="AB7" s="13"/>
      <c r="AC7" s="11"/>
      <c r="AD7" s="169"/>
      <c r="AE7" s="1"/>
      <c r="AF7" s="4"/>
      <c r="AG7" s="107"/>
      <c r="AH7" s="108"/>
    </row>
    <row r="8" spans="1:34" s="91" customFormat="1" ht="20.25" customHeight="1" thickBot="1">
      <c r="A8" s="113"/>
      <c r="B8" s="114"/>
      <c r="C8" s="114"/>
      <c r="D8" s="114"/>
      <c r="E8" s="114"/>
      <c r="F8" s="115"/>
      <c r="G8" s="116" t="s">
        <v>31</v>
      </c>
      <c r="H8" s="117" t="s">
        <v>32</v>
      </c>
      <c r="I8" s="117" t="s">
        <v>33</v>
      </c>
      <c r="J8" s="118" t="s">
        <v>34</v>
      </c>
      <c r="K8" s="116" t="s">
        <v>35</v>
      </c>
      <c r="L8" s="119" t="s">
        <v>36</v>
      </c>
      <c r="M8" s="119" t="s">
        <v>37</v>
      </c>
      <c r="N8" s="119" t="s">
        <v>38</v>
      </c>
      <c r="O8" s="117" t="s">
        <v>39</v>
      </c>
      <c r="P8" s="116" t="s">
        <v>40</v>
      </c>
      <c r="Q8" s="117" t="s">
        <v>41</v>
      </c>
      <c r="R8" s="116" t="s">
        <v>0</v>
      </c>
      <c r="S8" s="117" t="s">
        <v>1</v>
      </c>
      <c r="T8" s="116" t="s">
        <v>2</v>
      </c>
      <c r="U8" s="117" t="s">
        <v>42</v>
      </c>
      <c r="V8" s="120" t="s">
        <v>43</v>
      </c>
      <c r="W8" s="116" t="s">
        <v>44</v>
      </c>
      <c r="X8" s="119" t="s">
        <v>45</v>
      </c>
      <c r="Y8" s="121" t="s">
        <v>46</v>
      </c>
      <c r="Z8" s="117" t="s">
        <v>47</v>
      </c>
      <c r="AA8" s="116" t="s">
        <v>48</v>
      </c>
      <c r="AB8" s="117" t="s">
        <v>49</v>
      </c>
      <c r="AC8" s="116" t="s">
        <v>50</v>
      </c>
      <c r="AD8" s="117" t="s">
        <v>51</v>
      </c>
      <c r="AE8" s="116" t="s">
        <v>52</v>
      </c>
      <c r="AF8" s="117" t="s">
        <v>53</v>
      </c>
      <c r="AG8" s="116" t="s">
        <v>54</v>
      </c>
      <c r="AH8" s="122" t="s">
        <v>55</v>
      </c>
    </row>
    <row r="9" spans="1:34" s="91" customFormat="1" ht="21" customHeight="1" thickTop="1">
      <c r="A9" s="102" t="s">
        <v>56</v>
      </c>
      <c r="B9" s="4"/>
      <c r="C9" s="4"/>
      <c r="D9" s="4"/>
      <c r="E9" s="4"/>
      <c r="F9" s="123" t="s">
        <v>57</v>
      </c>
      <c r="G9" s="17"/>
      <c r="H9" s="18"/>
      <c r="I9" s="18"/>
      <c r="J9" s="19"/>
      <c r="K9" s="20"/>
      <c r="L9" s="21"/>
      <c r="M9" s="21"/>
      <c r="N9" s="21"/>
      <c r="O9" s="22"/>
      <c r="P9" s="20"/>
      <c r="Q9" s="22"/>
      <c r="R9" s="22"/>
      <c r="S9" s="18"/>
      <c r="T9" s="21"/>
      <c r="U9" s="22"/>
      <c r="V9" s="23"/>
      <c r="W9" s="23"/>
      <c r="X9" s="20"/>
      <c r="Y9" s="24"/>
      <c r="Z9" s="21"/>
      <c r="AA9" s="21"/>
      <c r="AB9" s="21"/>
      <c r="AC9" s="22"/>
      <c r="AD9" s="20"/>
      <c r="AE9" s="22"/>
      <c r="AF9" s="20"/>
      <c r="AG9" s="25"/>
      <c r="AH9" s="26"/>
    </row>
    <row r="10" spans="1:34" s="91" customFormat="1" ht="21" customHeight="1">
      <c r="A10" s="102"/>
      <c r="B10" s="37" t="s">
        <v>58</v>
      </c>
      <c r="C10" s="3"/>
      <c r="D10" s="3"/>
      <c r="E10" s="6"/>
      <c r="F10" s="124" t="s">
        <v>59</v>
      </c>
      <c r="G10" s="27"/>
      <c r="H10" s="28"/>
      <c r="I10" s="28"/>
      <c r="J10" s="29"/>
      <c r="K10" s="30"/>
      <c r="L10" s="31"/>
      <c r="M10" s="31"/>
      <c r="N10" s="31"/>
      <c r="O10" s="32"/>
      <c r="P10" s="30"/>
      <c r="Q10" s="32"/>
      <c r="R10" s="32"/>
      <c r="S10" s="28"/>
      <c r="T10" s="31"/>
      <c r="U10" s="32"/>
      <c r="V10" s="33"/>
      <c r="W10" s="33"/>
      <c r="X10" s="30"/>
      <c r="Y10" s="34"/>
      <c r="Z10" s="31"/>
      <c r="AA10" s="31"/>
      <c r="AB10" s="31"/>
      <c r="AC10" s="32"/>
      <c r="AD10" s="30"/>
      <c r="AE10" s="32"/>
      <c r="AF10" s="30"/>
      <c r="AG10" s="35"/>
      <c r="AH10" s="36"/>
    </row>
    <row r="11" spans="1:34" s="91" customFormat="1" ht="21" customHeight="1">
      <c r="A11" s="102"/>
      <c r="B11" s="5"/>
      <c r="C11" s="37" t="s">
        <v>15</v>
      </c>
      <c r="D11" s="3"/>
      <c r="E11" s="6"/>
      <c r="F11" s="124" t="s">
        <v>60</v>
      </c>
      <c r="G11" s="27"/>
      <c r="H11" s="28"/>
      <c r="I11" s="28"/>
      <c r="J11" s="29"/>
      <c r="K11" s="30"/>
      <c r="L11" s="31"/>
      <c r="M11" s="31"/>
      <c r="N11" s="31"/>
      <c r="O11" s="32"/>
      <c r="P11" s="30"/>
      <c r="Q11" s="32"/>
      <c r="R11" s="32"/>
      <c r="S11" s="28"/>
      <c r="T11" s="31"/>
      <c r="U11" s="32"/>
      <c r="V11" s="33"/>
      <c r="W11" s="33"/>
      <c r="X11" s="30"/>
      <c r="Y11" s="34"/>
      <c r="Z11" s="31"/>
      <c r="AA11" s="31"/>
      <c r="AB11" s="31"/>
      <c r="AC11" s="32"/>
      <c r="AD11" s="30"/>
      <c r="AE11" s="32"/>
      <c r="AF11" s="30"/>
      <c r="AG11" s="35"/>
      <c r="AH11" s="36"/>
    </row>
    <row r="12" spans="1:34" s="91" customFormat="1" ht="21" customHeight="1">
      <c r="A12" s="102"/>
      <c r="B12" s="5"/>
      <c r="C12" s="5"/>
      <c r="D12" s="37" t="s">
        <v>61</v>
      </c>
      <c r="E12" s="6"/>
      <c r="F12" s="124" t="s">
        <v>62</v>
      </c>
      <c r="G12" s="27">
        <v>71686</v>
      </c>
      <c r="H12" s="125">
        <v>-6566.723997731</v>
      </c>
      <c r="I12" s="28"/>
      <c r="J12" s="29">
        <f aca="true" t="shared" si="0" ref="J12:J20">+G12+H12+I12</f>
        <v>65119.276002269</v>
      </c>
      <c r="K12" s="30">
        <f>+L12+S12+X12</f>
        <v>76120.89313014949</v>
      </c>
      <c r="L12" s="31">
        <f>+M12+R12</f>
        <v>54876.08652137647</v>
      </c>
      <c r="M12" s="31">
        <f>+N12+Q12</f>
        <v>0</v>
      </c>
      <c r="N12" s="31">
        <f>+O12+P12</f>
        <v>0</v>
      </c>
      <c r="O12" s="32">
        <v>0</v>
      </c>
      <c r="P12" s="30">
        <v>0</v>
      </c>
      <c r="Q12" s="32"/>
      <c r="R12" s="32">
        <v>54876.08652137647</v>
      </c>
      <c r="S12" s="31">
        <f>+T12+W12</f>
        <v>20077.938287237535</v>
      </c>
      <c r="T12" s="31">
        <f>+U12+V12</f>
        <v>0</v>
      </c>
      <c r="U12" s="32">
        <v>0</v>
      </c>
      <c r="V12" s="33">
        <v>0</v>
      </c>
      <c r="W12" s="33">
        <v>20077.938287237535</v>
      </c>
      <c r="X12" s="30">
        <v>1166.8683215354865</v>
      </c>
      <c r="Y12" s="34">
        <f>+Z12+AA12</f>
        <v>-10986.206302331708</v>
      </c>
      <c r="Z12" s="31">
        <v>0</v>
      </c>
      <c r="AA12" s="31">
        <f>+AB12+AC12+AD12</f>
        <v>-10986.206302331708</v>
      </c>
      <c r="AB12" s="31">
        <v>-10986.206302331708</v>
      </c>
      <c r="AC12" s="32">
        <v>0</v>
      </c>
      <c r="AD12" s="30"/>
      <c r="AE12" s="32"/>
      <c r="AF12" s="30">
        <v>-15.410825548782006</v>
      </c>
      <c r="AG12" s="35">
        <f>+K12+Y12+AF12+AE12</f>
        <v>65119.276002269</v>
      </c>
      <c r="AH12" s="36">
        <f>+AG12-J12</f>
        <v>0</v>
      </c>
    </row>
    <row r="13" spans="1:34" s="91" customFormat="1" ht="21" customHeight="1">
      <c r="A13" s="102"/>
      <c r="B13" s="5"/>
      <c r="C13" s="11"/>
      <c r="D13" s="38" t="s">
        <v>63</v>
      </c>
      <c r="E13" s="39"/>
      <c r="F13" s="126" t="s">
        <v>64</v>
      </c>
      <c r="G13" s="27">
        <v>28646.439703802924</v>
      </c>
      <c r="H13" s="125">
        <v>102190.97772316956</v>
      </c>
      <c r="I13" s="40"/>
      <c r="J13" s="29">
        <f t="shared" si="0"/>
        <v>130837.41742697249</v>
      </c>
      <c r="K13" s="27">
        <f>+L13+S13+X13</f>
        <v>111328.17759030352</v>
      </c>
      <c r="L13" s="49">
        <f>+M13+R13</f>
        <v>111328.17759030352</v>
      </c>
      <c r="M13" s="49">
        <f>+N13+Q13</f>
        <v>0</v>
      </c>
      <c r="N13" s="49">
        <f>+O13+P13</f>
        <v>0</v>
      </c>
      <c r="O13" s="28">
        <v>0</v>
      </c>
      <c r="P13" s="41">
        <v>0</v>
      </c>
      <c r="Q13" s="28"/>
      <c r="R13" s="28">
        <v>111328.17759030352</v>
      </c>
      <c r="S13" s="49">
        <f>+T13+W13</f>
        <v>0</v>
      </c>
      <c r="T13" s="49">
        <f>+U13+V13</f>
        <v>0</v>
      </c>
      <c r="U13" s="28">
        <v>0</v>
      </c>
      <c r="V13" s="127">
        <v>0</v>
      </c>
      <c r="W13" s="127">
        <v>0</v>
      </c>
      <c r="X13" s="41">
        <v>0</v>
      </c>
      <c r="Y13" s="128">
        <f>+Z13+AA13</f>
        <v>19216.74748529464</v>
      </c>
      <c r="Z13" s="49">
        <v>0</v>
      </c>
      <c r="AA13" s="49">
        <f>+AB13+AC13+AD13</f>
        <v>19216.74748529464</v>
      </c>
      <c r="AB13" s="49">
        <v>19216.74748529464</v>
      </c>
      <c r="AC13" s="28">
        <v>0</v>
      </c>
      <c r="AD13" s="41"/>
      <c r="AE13" s="28"/>
      <c r="AF13" s="41">
        <v>0</v>
      </c>
      <c r="AG13" s="29">
        <f>+K13+Y13+AF13+AE13</f>
        <v>130544.92507559815</v>
      </c>
      <c r="AH13" s="129">
        <f>+AG13-J13</f>
        <v>-292.4923513743415</v>
      </c>
    </row>
    <row r="14" spans="1:34" s="91" customFormat="1" ht="21" customHeight="1">
      <c r="A14" s="102"/>
      <c r="B14" s="5"/>
      <c r="C14" s="5" t="s">
        <v>157</v>
      </c>
      <c r="D14" s="4"/>
      <c r="E14" s="42"/>
      <c r="F14" s="130" t="s">
        <v>65</v>
      </c>
      <c r="G14" s="27">
        <f>+G15+G18</f>
        <v>109634</v>
      </c>
      <c r="H14" s="28">
        <f>+H15+H18</f>
        <v>1.915394001434483</v>
      </c>
      <c r="I14" s="28"/>
      <c r="J14" s="29">
        <f t="shared" si="0"/>
        <v>109635.91539400144</v>
      </c>
      <c r="K14" s="43"/>
      <c r="L14" s="44"/>
      <c r="M14" s="21"/>
      <c r="N14" s="21"/>
      <c r="O14" s="22"/>
      <c r="P14" s="20"/>
      <c r="Q14" s="22"/>
      <c r="R14" s="22"/>
      <c r="S14" s="44"/>
      <c r="T14" s="21"/>
      <c r="U14" s="22"/>
      <c r="V14" s="23"/>
      <c r="W14" s="23"/>
      <c r="X14" s="20"/>
      <c r="Y14" s="24"/>
      <c r="Z14" s="45"/>
      <c r="AA14" s="21"/>
      <c r="AB14" s="21"/>
      <c r="AC14" s="22"/>
      <c r="AD14" s="20"/>
      <c r="AE14" s="22"/>
      <c r="AF14" s="20"/>
      <c r="AG14" s="131">
        <f>+AG15+AG18</f>
        <v>109635.91539400144</v>
      </c>
      <c r="AH14" s="36">
        <f>+AG14-J14</f>
        <v>0</v>
      </c>
    </row>
    <row r="15" spans="1:34" s="91" customFormat="1" ht="21" customHeight="1">
      <c r="A15" s="102"/>
      <c r="B15" s="5"/>
      <c r="C15" s="5"/>
      <c r="D15" s="37" t="s">
        <v>66</v>
      </c>
      <c r="E15" s="6"/>
      <c r="F15" s="124" t="s">
        <v>67</v>
      </c>
      <c r="G15" s="27">
        <v>49143</v>
      </c>
      <c r="H15" s="28">
        <f>+H16</f>
        <v>1.915394001434483</v>
      </c>
      <c r="I15" s="28"/>
      <c r="J15" s="29">
        <f t="shared" si="0"/>
        <v>49144.91539400144</v>
      </c>
      <c r="K15" s="41"/>
      <c r="L15" s="28"/>
      <c r="M15" s="31"/>
      <c r="N15" s="31"/>
      <c r="O15" s="32"/>
      <c r="P15" s="30"/>
      <c r="Q15" s="32"/>
      <c r="R15" s="32"/>
      <c r="S15" s="28"/>
      <c r="T15" s="31"/>
      <c r="U15" s="32"/>
      <c r="V15" s="33"/>
      <c r="W15" s="33"/>
      <c r="X15" s="30"/>
      <c r="Y15" s="34"/>
      <c r="Z15" s="31"/>
      <c r="AA15" s="31"/>
      <c r="AB15" s="31"/>
      <c r="AC15" s="32"/>
      <c r="AD15" s="30"/>
      <c r="AE15" s="32"/>
      <c r="AF15" s="30"/>
      <c r="AG15" s="35">
        <f>+AG16+AG17</f>
        <v>49144.915394001444</v>
      </c>
      <c r="AH15" s="36">
        <f>+AG15-J15</f>
        <v>0</v>
      </c>
    </row>
    <row r="16" spans="1:34" s="91" customFormat="1" ht="21" customHeight="1">
      <c r="A16" s="102"/>
      <c r="B16" s="5"/>
      <c r="C16" s="5"/>
      <c r="D16" s="5"/>
      <c r="E16" s="2" t="s">
        <v>68</v>
      </c>
      <c r="F16" s="124" t="s">
        <v>69</v>
      </c>
      <c r="G16" s="27">
        <f>+G15-G17</f>
        <v>49128.416007093816</v>
      </c>
      <c r="H16" s="125">
        <v>1.915394001434483</v>
      </c>
      <c r="I16" s="28"/>
      <c r="J16" s="29">
        <f t="shared" si="0"/>
        <v>49130.33140109525</v>
      </c>
      <c r="K16" s="41">
        <f>+L16</f>
        <v>30088.44193583434</v>
      </c>
      <c r="L16" s="49">
        <f>+M16+R16</f>
        <v>30088.44193583434</v>
      </c>
      <c r="M16" s="49">
        <f>+N16+Q16</f>
        <v>394.6877464177956</v>
      </c>
      <c r="N16" s="49">
        <f>+O16+P16</f>
        <v>394.6877464177956</v>
      </c>
      <c r="O16" s="28">
        <v>391.11311581676745</v>
      </c>
      <c r="P16" s="41">
        <v>3.5746306010281352</v>
      </c>
      <c r="Q16" s="32"/>
      <c r="R16" s="28">
        <v>29693.754189416544</v>
      </c>
      <c r="S16" s="28"/>
      <c r="T16" s="31"/>
      <c r="U16" s="32"/>
      <c r="V16" s="33"/>
      <c r="W16" s="33"/>
      <c r="X16" s="30"/>
      <c r="Y16" s="128">
        <f>+AA16</f>
        <v>19023.21437374693</v>
      </c>
      <c r="Z16" s="31"/>
      <c r="AA16" s="31">
        <f>+AB16+AC16+AD16</f>
        <v>19023.21437374693</v>
      </c>
      <c r="AB16" s="49">
        <v>19023.21437374693</v>
      </c>
      <c r="AC16" s="28">
        <v>0</v>
      </c>
      <c r="AD16" s="30"/>
      <c r="AE16" s="28"/>
      <c r="AF16" s="41">
        <v>18.67509151398621</v>
      </c>
      <c r="AG16" s="35">
        <f>+K16+Y16+AF16+AE16</f>
        <v>49130.33140109526</v>
      </c>
      <c r="AH16" s="36"/>
    </row>
    <row r="17" spans="1:34" s="91" customFormat="1" ht="21" customHeight="1">
      <c r="A17" s="102"/>
      <c r="B17" s="5"/>
      <c r="C17" s="5"/>
      <c r="D17" s="5"/>
      <c r="E17" s="2" t="s">
        <v>70</v>
      </c>
      <c r="F17" s="124" t="s">
        <v>71</v>
      </c>
      <c r="G17" s="27">
        <f>+K17+Y17</f>
        <v>14.583992906181265</v>
      </c>
      <c r="H17" s="28"/>
      <c r="I17" s="28"/>
      <c r="J17" s="29">
        <f t="shared" si="0"/>
        <v>14.583992906181265</v>
      </c>
      <c r="K17" s="41">
        <f>+S17+X17</f>
        <v>4870.107786542597</v>
      </c>
      <c r="L17" s="28"/>
      <c r="M17" s="31"/>
      <c r="N17" s="31"/>
      <c r="O17" s="32"/>
      <c r="P17" s="30"/>
      <c r="Q17" s="32"/>
      <c r="R17" s="132"/>
      <c r="S17" s="49">
        <f>+T17+W17</f>
        <v>3733.842610495774</v>
      </c>
      <c r="T17" s="49">
        <f>+U17+V17</f>
        <v>227.25601734777783</v>
      </c>
      <c r="U17" s="28">
        <v>5.5293181598997005</v>
      </c>
      <c r="V17" s="127">
        <v>221.72669918787813</v>
      </c>
      <c r="W17" s="127">
        <v>3506.586593147996</v>
      </c>
      <c r="X17" s="41">
        <v>1136.265176046823</v>
      </c>
      <c r="Y17" s="128">
        <f>+Z17</f>
        <v>-4855.523793636416</v>
      </c>
      <c r="Z17" s="49">
        <v>-4855.523793636416</v>
      </c>
      <c r="AA17" s="31"/>
      <c r="AB17" s="31"/>
      <c r="AC17" s="32"/>
      <c r="AD17" s="30"/>
      <c r="AE17" s="32"/>
      <c r="AF17" s="30"/>
      <c r="AG17" s="35">
        <f>+K17+Y17+AF17+AE17</f>
        <v>14.583992906181265</v>
      </c>
      <c r="AH17" s="46"/>
    </row>
    <row r="18" spans="1:34" s="91" customFormat="1" ht="21" customHeight="1">
      <c r="A18" s="102"/>
      <c r="B18" s="5"/>
      <c r="C18" s="5"/>
      <c r="D18" s="37" t="s">
        <v>72</v>
      </c>
      <c r="E18" s="6"/>
      <c r="F18" s="124" t="s">
        <v>73</v>
      </c>
      <c r="G18" s="27">
        <v>60491</v>
      </c>
      <c r="H18" s="28">
        <f>+H19</f>
        <v>0</v>
      </c>
      <c r="I18" s="28"/>
      <c r="J18" s="29">
        <f t="shared" si="0"/>
        <v>60491</v>
      </c>
      <c r="K18" s="41"/>
      <c r="L18" s="28"/>
      <c r="M18" s="31"/>
      <c r="N18" s="31"/>
      <c r="O18" s="32"/>
      <c r="P18" s="30"/>
      <c r="Q18" s="32"/>
      <c r="R18" s="32"/>
      <c r="S18" s="28"/>
      <c r="T18" s="31"/>
      <c r="U18" s="32"/>
      <c r="V18" s="33"/>
      <c r="W18" s="33"/>
      <c r="X18" s="30"/>
      <c r="Y18" s="34"/>
      <c r="Z18" s="31"/>
      <c r="AA18" s="31"/>
      <c r="AB18" s="31"/>
      <c r="AC18" s="32"/>
      <c r="AD18" s="30"/>
      <c r="AE18" s="32"/>
      <c r="AF18" s="30"/>
      <c r="AG18" s="35">
        <f>+AG19+AG20</f>
        <v>60490.99999999999</v>
      </c>
      <c r="AH18" s="36">
        <f>+AG18-J18</f>
        <v>0</v>
      </c>
    </row>
    <row r="19" spans="1:34" s="91" customFormat="1" ht="21" customHeight="1">
      <c r="A19" s="102"/>
      <c r="B19" s="5"/>
      <c r="C19" s="5"/>
      <c r="D19" s="5"/>
      <c r="E19" s="47" t="s">
        <v>68</v>
      </c>
      <c r="F19" s="126" t="s">
        <v>74</v>
      </c>
      <c r="G19" s="27">
        <f>+G18-G20</f>
        <v>7592.714662367267</v>
      </c>
      <c r="H19" s="125">
        <v>0</v>
      </c>
      <c r="I19" s="28"/>
      <c r="J19" s="29">
        <f t="shared" si="0"/>
        <v>7592.714662367267</v>
      </c>
      <c r="K19" s="41">
        <f>+L19</f>
        <v>6230.006926919592</v>
      </c>
      <c r="L19" s="49">
        <f>+M19+R19</f>
        <v>6230.006926919592</v>
      </c>
      <c r="M19" s="49">
        <f>+N19+Q19</f>
        <v>0</v>
      </c>
      <c r="N19" s="49">
        <f>+O19+P19</f>
        <v>0</v>
      </c>
      <c r="O19" s="28">
        <v>0</v>
      </c>
      <c r="P19" s="41">
        <v>0</v>
      </c>
      <c r="Q19" s="28"/>
      <c r="R19" s="28">
        <v>6230.006926919592</v>
      </c>
      <c r="S19" s="28"/>
      <c r="T19" s="49"/>
      <c r="U19" s="28"/>
      <c r="V19" s="127"/>
      <c r="W19" s="127"/>
      <c r="X19" s="41"/>
      <c r="Y19" s="128">
        <f>+AA19</f>
        <v>1362.7077354476705</v>
      </c>
      <c r="Z19" s="49"/>
      <c r="AA19" s="28">
        <f>+AB19+AC19+AD19</f>
        <v>1362.7077354476705</v>
      </c>
      <c r="AB19" s="49">
        <v>1362.7077354476705</v>
      </c>
      <c r="AC19" s="28">
        <v>0</v>
      </c>
      <c r="AD19" s="41"/>
      <c r="AE19" s="28"/>
      <c r="AF19" s="41">
        <v>0</v>
      </c>
      <c r="AG19" s="35">
        <f>+K19+Y19+AF19+AE19</f>
        <v>7592.7146623672625</v>
      </c>
      <c r="AH19" s="36"/>
    </row>
    <row r="20" spans="1:34" s="91" customFormat="1" ht="21" customHeight="1">
      <c r="A20" s="102"/>
      <c r="B20" s="5"/>
      <c r="C20" s="5"/>
      <c r="D20" s="13"/>
      <c r="E20" s="11" t="s">
        <v>70</v>
      </c>
      <c r="F20" s="133" t="s">
        <v>75</v>
      </c>
      <c r="G20" s="27">
        <f>+K20+Y20</f>
        <v>52898.28533763273</v>
      </c>
      <c r="H20" s="28"/>
      <c r="I20" s="28"/>
      <c r="J20" s="29">
        <f t="shared" si="0"/>
        <v>52898.28533763273</v>
      </c>
      <c r="K20" s="41">
        <f>+S20+X20</f>
        <v>568.0677904766791</v>
      </c>
      <c r="L20" s="28"/>
      <c r="M20" s="48"/>
      <c r="N20" s="48"/>
      <c r="O20" s="44"/>
      <c r="P20" s="43"/>
      <c r="Q20" s="44"/>
      <c r="R20" s="44"/>
      <c r="S20" s="49">
        <f>+T20+W20</f>
        <v>518.7078783981898</v>
      </c>
      <c r="T20" s="49">
        <f>+U20+V20</f>
        <v>0</v>
      </c>
      <c r="U20" s="28">
        <v>0</v>
      </c>
      <c r="V20" s="127">
        <v>0</v>
      </c>
      <c r="W20" s="127">
        <v>518.7078783981898</v>
      </c>
      <c r="X20" s="41">
        <v>49.35991207848927</v>
      </c>
      <c r="Y20" s="128">
        <f>+Z20</f>
        <v>52330.217547156055</v>
      </c>
      <c r="Z20" s="49">
        <v>52330.217547156055</v>
      </c>
      <c r="AA20" s="48"/>
      <c r="AB20" s="48"/>
      <c r="AC20" s="44"/>
      <c r="AD20" s="43"/>
      <c r="AE20" s="44"/>
      <c r="AF20" s="43"/>
      <c r="AG20" s="35">
        <f>+K20+Y20+AF20+AE20</f>
        <v>52898.28533763273</v>
      </c>
      <c r="AH20" s="46"/>
    </row>
    <row r="21" spans="1:34" s="91" customFormat="1" ht="21" customHeight="1">
      <c r="A21" s="102"/>
      <c r="B21" s="13"/>
      <c r="C21" s="13"/>
      <c r="D21" s="13" t="s">
        <v>21</v>
      </c>
      <c r="E21" s="14"/>
      <c r="F21" s="133" t="s">
        <v>76</v>
      </c>
      <c r="G21" s="27"/>
      <c r="H21" s="28"/>
      <c r="I21" s="28"/>
      <c r="J21" s="29"/>
      <c r="K21" s="41"/>
      <c r="L21" s="28"/>
      <c r="M21" s="48"/>
      <c r="N21" s="48"/>
      <c r="O21" s="44"/>
      <c r="P21" s="43"/>
      <c r="Q21" s="44"/>
      <c r="R21" s="44"/>
      <c r="S21" s="28"/>
      <c r="T21" s="48"/>
      <c r="U21" s="44"/>
      <c r="V21" s="43"/>
      <c r="W21" s="28"/>
      <c r="X21" s="43"/>
      <c r="Y21" s="34"/>
      <c r="Z21" s="48"/>
      <c r="AA21" s="48"/>
      <c r="AB21" s="48"/>
      <c r="AC21" s="44"/>
      <c r="AD21" s="43"/>
      <c r="AE21" s="44"/>
      <c r="AF21" s="43"/>
      <c r="AG21" s="35"/>
      <c r="AH21" s="46"/>
    </row>
    <row r="22" spans="1:34" s="91" customFormat="1" ht="21" customHeight="1">
      <c r="A22" s="102"/>
      <c r="B22" s="5" t="s">
        <v>77</v>
      </c>
      <c r="C22" s="4"/>
      <c r="D22" s="4"/>
      <c r="E22" s="4"/>
      <c r="F22" s="124" t="s">
        <v>78</v>
      </c>
      <c r="G22" s="27"/>
      <c r="H22" s="28"/>
      <c r="I22" s="28"/>
      <c r="J22" s="29"/>
      <c r="K22" s="20"/>
      <c r="L22" s="21"/>
      <c r="M22" s="21"/>
      <c r="N22" s="21"/>
      <c r="O22" s="21"/>
      <c r="P22" s="21"/>
      <c r="Q22" s="28"/>
      <c r="R22" s="22"/>
      <c r="S22" s="28"/>
      <c r="T22" s="21"/>
      <c r="U22" s="22"/>
      <c r="V22" s="20"/>
      <c r="W22" s="32"/>
      <c r="X22" s="31"/>
      <c r="Y22" s="27"/>
      <c r="Z22" s="21"/>
      <c r="AA22" s="21"/>
      <c r="AB22" s="21"/>
      <c r="AC22" s="21"/>
      <c r="AD22" s="21"/>
      <c r="AE22" s="22"/>
      <c r="AF22" s="20"/>
      <c r="AG22" s="35"/>
      <c r="AH22" s="26"/>
    </row>
    <row r="23" spans="1:34" s="91" customFormat="1" ht="21" customHeight="1">
      <c r="A23" s="102"/>
      <c r="B23" s="5"/>
      <c r="C23" s="134" t="s">
        <v>15</v>
      </c>
      <c r="D23" s="135"/>
      <c r="E23" s="135"/>
      <c r="F23" s="126" t="s">
        <v>79</v>
      </c>
      <c r="G23" s="27"/>
      <c r="H23" s="28"/>
      <c r="I23" s="28"/>
      <c r="J23" s="29"/>
      <c r="K23" s="41"/>
      <c r="L23" s="49"/>
      <c r="M23" s="49"/>
      <c r="N23" s="49"/>
      <c r="O23" s="28">
        <v>20778.368328651686</v>
      </c>
      <c r="P23" s="28">
        <v>24802.736908442854</v>
      </c>
      <c r="Q23" s="28">
        <v>13868.177581193528</v>
      </c>
      <c r="R23" s="28"/>
      <c r="S23" s="28"/>
      <c r="T23" s="49"/>
      <c r="U23" s="28">
        <v>35299.95703539396</v>
      </c>
      <c r="V23" s="28">
        <v>15531.584359840846</v>
      </c>
      <c r="W23" s="28"/>
      <c r="X23" s="49"/>
      <c r="Y23" s="27"/>
      <c r="Z23" s="49"/>
      <c r="AA23" s="49"/>
      <c r="AB23" s="49"/>
      <c r="AC23" s="28"/>
      <c r="AD23" s="41"/>
      <c r="AE23" s="28"/>
      <c r="AF23" s="41"/>
      <c r="AG23" s="29"/>
      <c r="AH23" s="46"/>
    </row>
    <row r="24" spans="1:34" s="91" customFormat="1" ht="21" customHeight="1">
      <c r="A24" s="102"/>
      <c r="B24" s="5"/>
      <c r="C24" s="134" t="s">
        <v>157</v>
      </c>
      <c r="D24" s="135"/>
      <c r="E24" s="135"/>
      <c r="F24" s="126" t="s">
        <v>80</v>
      </c>
      <c r="G24" s="27">
        <v>2459462</v>
      </c>
      <c r="H24" s="28">
        <v>31310.74174135801</v>
      </c>
      <c r="I24" s="28"/>
      <c r="J24" s="29">
        <f>+G24+H24+I24</f>
        <v>2490772.741741358</v>
      </c>
      <c r="K24" s="30">
        <f>+L24+S24+X24</f>
        <v>45002.50590474894</v>
      </c>
      <c r="L24" s="31">
        <f>+M24+R24</f>
        <v>43835.34748107732</v>
      </c>
      <c r="M24" s="31">
        <f>+N24+Q24</f>
        <v>0</v>
      </c>
      <c r="N24" s="31">
        <f>+O24+P24</f>
        <v>0</v>
      </c>
      <c r="O24" s="28">
        <v>0</v>
      </c>
      <c r="P24" s="28">
        <v>0</v>
      </c>
      <c r="Q24" s="28"/>
      <c r="R24" s="28">
        <v>43835.34748107732</v>
      </c>
      <c r="S24" s="31">
        <f>+T24+W24</f>
        <v>804.8566690155147</v>
      </c>
      <c r="T24" s="31">
        <f>+U24+V24</f>
        <v>0</v>
      </c>
      <c r="U24" s="28">
        <v>0</v>
      </c>
      <c r="V24" s="28">
        <v>0</v>
      </c>
      <c r="W24" s="28">
        <v>804.8566690155147</v>
      </c>
      <c r="X24" s="49">
        <v>362.30175465611126</v>
      </c>
      <c r="Y24" s="34">
        <f>+Z24+AA24</f>
        <v>2412043.98437954</v>
      </c>
      <c r="Z24" s="49">
        <v>2266127.808843861</v>
      </c>
      <c r="AA24" s="31">
        <f>+AB24+AC24+AD24</f>
        <v>145916.17553567915</v>
      </c>
      <c r="AB24" s="49">
        <v>145916.17553567915</v>
      </c>
      <c r="AC24" s="28">
        <v>0</v>
      </c>
      <c r="AD24" s="41"/>
      <c r="AE24" s="28"/>
      <c r="AF24" s="41">
        <v>33726.25145706879</v>
      </c>
      <c r="AG24" s="35">
        <f>+K24+Y24+AF24+AE24</f>
        <v>2490772.741741358</v>
      </c>
      <c r="AH24" s="36">
        <f>+AG24-J24</f>
        <v>0</v>
      </c>
    </row>
    <row r="25" spans="1:34" s="91" customFormat="1" ht="21" customHeight="1" thickBot="1">
      <c r="A25" s="113"/>
      <c r="B25" s="136"/>
      <c r="C25" s="136" t="s">
        <v>16</v>
      </c>
      <c r="D25" s="114"/>
      <c r="E25" s="114"/>
      <c r="F25" s="137" t="s">
        <v>81</v>
      </c>
      <c r="G25" s="138">
        <v>653929</v>
      </c>
      <c r="H25" s="50">
        <v>24463.68390134915</v>
      </c>
      <c r="I25" s="50"/>
      <c r="J25" s="29">
        <f>+G25+H25+I25</f>
        <v>678392.6839013492</v>
      </c>
      <c r="K25" s="30">
        <f>+L25+S25+X25</f>
        <v>21.768018612577187</v>
      </c>
      <c r="L25" s="31">
        <f>+M25+R25</f>
        <v>21.768018612577187</v>
      </c>
      <c r="M25" s="31">
        <f>+N25+Q25</f>
        <v>0</v>
      </c>
      <c r="N25" s="31">
        <f>+O25+P25</f>
        <v>0</v>
      </c>
      <c r="O25" s="51">
        <v>0</v>
      </c>
      <c r="P25" s="52">
        <v>0</v>
      </c>
      <c r="Q25" s="51"/>
      <c r="R25" s="51">
        <v>21.768018612577187</v>
      </c>
      <c r="S25" s="50">
        <f>+T25+W25</f>
        <v>0</v>
      </c>
      <c r="T25" s="49">
        <f>+U25+V25</f>
        <v>0</v>
      </c>
      <c r="U25" s="51">
        <v>0</v>
      </c>
      <c r="V25" s="52">
        <v>0</v>
      </c>
      <c r="W25" s="51">
        <v>0</v>
      </c>
      <c r="X25" s="139">
        <v>0</v>
      </c>
      <c r="Y25" s="128">
        <f>+Z25+AA25</f>
        <v>663012.13318078</v>
      </c>
      <c r="Z25" s="139">
        <v>121278.9029760117</v>
      </c>
      <c r="AA25" s="49">
        <f>+AB25+AC25+AD25</f>
        <v>541733.2302047682</v>
      </c>
      <c r="AB25" s="139">
        <v>331600.8373282347</v>
      </c>
      <c r="AC25" s="51">
        <v>210132.39287653356</v>
      </c>
      <c r="AD25" s="52"/>
      <c r="AE25" s="51"/>
      <c r="AF25" s="52">
        <v>15358.782701956747</v>
      </c>
      <c r="AG25" s="29">
        <f>+K25+Y25+AF25+AE25</f>
        <v>678392.6839013492</v>
      </c>
      <c r="AH25" s="36">
        <f>+AG25-J25</f>
        <v>0</v>
      </c>
    </row>
    <row r="26" spans="1:34" s="91" customFormat="1" ht="21" customHeight="1" thickTop="1">
      <c r="A26" s="140" t="s">
        <v>82</v>
      </c>
      <c r="B26" s="141"/>
      <c r="C26" s="141"/>
      <c r="D26" s="141"/>
      <c r="E26" s="141"/>
      <c r="F26" s="142" t="s">
        <v>83</v>
      </c>
      <c r="G26" s="153"/>
      <c r="H26" s="154"/>
      <c r="I26" s="154"/>
      <c r="J26" s="162"/>
      <c r="K26" s="53"/>
      <c r="L26" s="54"/>
      <c r="M26" s="54"/>
      <c r="N26" s="54"/>
      <c r="O26" s="18">
        <v>4716.591832324979</v>
      </c>
      <c r="P26" s="18">
        <v>584.2896200589624</v>
      </c>
      <c r="Q26" s="18">
        <v>2365.610402294205</v>
      </c>
      <c r="R26" s="18"/>
      <c r="S26" s="44"/>
      <c r="T26" s="54"/>
      <c r="U26" s="18">
        <v>910.7576911949078</v>
      </c>
      <c r="V26" s="18">
        <v>8752.846909576498</v>
      </c>
      <c r="W26" s="18"/>
      <c r="X26" s="54"/>
      <c r="Y26" s="153"/>
      <c r="Z26" s="154"/>
      <c r="AA26" s="154"/>
      <c r="AB26" s="154"/>
      <c r="AC26" s="154"/>
      <c r="AD26" s="154"/>
      <c r="AE26" s="154"/>
      <c r="AF26" s="154"/>
      <c r="AG26" s="154"/>
      <c r="AH26" s="155"/>
    </row>
    <row r="27" spans="1:34" s="91" customFormat="1" ht="21" customHeight="1">
      <c r="A27" s="102" t="s">
        <v>84</v>
      </c>
      <c r="B27" s="4"/>
      <c r="C27" s="4"/>
      <c r="D27" s="4"/>
      <c r="E27" s="4"/>
      <c r="F27" s="130" t="s">
        <v>85</v>
      </c>
      <c r="G27" s="156"/>
      <c r="H27" s="157"/>
      <c r="I27" s="157"/>
      <c r="J27" s="163"/>
      <c r="K27" s="20"/>
      <c r="L27" s="21"/>
      <c r="M27" s="21"/>
      <c r="N27" s="21"/>
      <c r="O27" s="22">
        <v>7249.14606741573</v>
      </c>
      <c r="P27" s="22">
        <v>200.50428007585086</v>
      </c>
      <c r="Q27" s="22"/>
      <c r="R27" s="22"/>
      <c r="S27" s="28"/>
      <c r="T27" s="21"/>
      <c r="U27" s="22">
        <v>1291.490741633716</v>
      </c>
      <c r="V27" s="22">
        <v>304.1529814138551</v>
      </c>
      <c r="W27" s="22"/>
      <c r="X27" s="21"/>
      <c r="Y27" s="156"/>
      <c r="Z27" s="157"/>
      <c r="AA27" s="157"/>
      <c r="AB27" s="157"/>
      <c r="AC27" s="157"/>
      <c r="AD27" s="157"/>
      <c r="AE27" s="157"/>
      <c r="AF27" s="157"/>
      <c r="AG27" s="157"/>
      <c r="AH27" s="158"/>
    </row>
    <row r="28" spans="1:34" s="91" customFormat="1" ht="21" customHeight="1">
      <c r="A28" s="143" t="s">
        <v>158</v>
      </c>
      <c r="B28" s="135"/>
      <c r="C28" s="135"/>
      <c r="D28" s="135"/>
      <c r="E28" s="135"/>
      <c r="F28" s="126" t="s">
        <v>86</v>
      </c>
      <c r="G28" s="156"/>
      <c r="H28" s="157"/>
      <c r="I28" s="157"/>
      <c r="J28" s="163"/>
      <c r="K28" s="41"/>
      <c r="L28" s="49"/>
      <c r="M28" s="49"/>
      <c r="N28" s="49"/>
      <c r="O28" s="28">
        <v>-45.500783275713054</v>
      </c>
      <c r="P28" s="28">
        <v>-4.224563437578705</v>
      </c>
      <c r="Q28" s="28"/>
      <c r="R28" s="28"/>
      <c r="S28" s="28"/>
      <c r="T28" s="49"/>
      <c r="U28" s="28">
        <v>0</v>
      </c>
      <c r="V28" s="28">
        <v>0</v>
      </c>
      <c r="W28" s="28"/>
      <c r="X28" s="49"/>
      <c r="Y28" s="156"/>
      <c r="Z28" s="157"/>
      <c r="AA28" s="157"/>
      <c r="AB28" s="157"/>
      <c r="AC28" s="157"/>
      <c r="AD28" s="157"/>
      <c r="AE28" s="157"/>
      <c r="AF28" s="157"/>
      <c r="AG28" s="157"/>
      <c r="AH28" s="158"/>
    </row>
    <row r="29" spans="1:34" s="91" customFormat="1" ht="21" customHeight="1">
      <c r="A29" s="143" t="s">
        <v>87</v>
      </c>
      <c r="B29" s="135"/>
      <c r="C29" s="135"/>
      <c r="D29" s="135"/>
      <c r="E29" s="135"/>
      <c r="F29" s="126" t="s">
        <v>88</v>
      </c>
      <c r="G29" s="156"/>
      <c r="H29" s="157"/>
      <c r="I29" s="157"/>
      <c r="J29" s="163"/>
      <c r="K29" s="41"/>
      <c r="L29" s="49"/>
      <c r="M29" s="49"/>
      <c r="N29" s="49"/>
      <c r="O29" s="28">
        <v>34638.68139585134</v>
      </c>
      <c r="P29" s="28">
        <v>2492.817394589711</v>
      </c>
      <c r="Q29" s="28">
        <v>4451.9687092707445</v>
      </c>
      <c r="R29" s="28"/>
      <c r="S29" s="28"/>
      <c r="T29" s="49"/>
      <c r="U29" s="28">
        <v>11635.265213617513</v>
      </c>
      <c r="V29" s="28">
        <v>35680.68904998092</v>
      </c>
      <c r="W29" s="28"/>
      <c r="X29" s="49"/>
      <c r="Y29" s="156"/>
      <c r="Z29" s="157"/>
      <c r="AA29" s="157"/>
      <c r="AB29" s="157"/>
      <c r="AC29" s="157"/>
      <c r="AD29" s="157"/>
      <c r="AE29" s="157"/>
      <c r="AF29" s="157"/>
      <c r="AG29" s="157"/>
      <c r="AH29" s="158"/>
    </row>
    <row r="30" spans="1:34" s="91" customFormat="1" ht="21" customHeight="1" thickBot="1">
      <c r="A30" s="102" t="s">
        <v>89</v>
      </c>
      <c r="B30" s="4"/>
      <c r="C30" s="4"/>
      <c r="D30" s="4"/>
      <c r="E30" s="4"/>
      <c r="F30" s="137" t="s">
        <v>90</v>
      </c>
      <c r="G30" s="156"/>
      <c r="H30" s="157"/>
      <c r="I30" s="157"/>
      <c r="J30" s="163"/>
      <c r="K30" s="20"/>
      <c r="L30" s="21"/>
      <c r="M30" s="21"/>
      <c r="N30" s="21"/>
      <c r="O30" s="22">
        <v>3957.600043215212</v>
      </c>
      <c r="P30" s="22">
        <v>566.741433472097</v>
      </c>
      <c r="Q30" s="22"/>
      <c r="R30" s="22"/>
      <c r="S30" s="50"/>
      <c r="T30" s="21"/>
      <c r="U30" s="22">
        <v>0</v>
      </c>
      <c r="V30" s="22">
        <v>0</v>
      </c>
      <c r="W30" s="22"/>
      <c r="X30" s="21"/>
      <c r="Y30" s="156"/>
      <c r="Z30" s="157"/>
      <c r="AA30" s="157"/>
      <c r="AB30" s="157"/>
      <c r="AC30" s="157"/>
      <c r="AD30" s="157"/>
      <c r="AE30" s="157"/>
      <c r="AF30" s="157"/>
      <c r="AG30" s="157"/>
      <c r="AH30" s="158"/>
    </row>
    <row r="31" spans="1:34" s="91" customFormat="1" ht="21" customHeight="1" thickBot="1" thickTop="1">
      <c r="A31" s="144" t="s">
        <v>3</v>
      </c>
      <c r="B31" s="145"/>
      <c r="C31" s="145"/>
      <c r="D31" s="145"/>
      <c r="E31" s="145"/>
      <c r="F31" s="146" t="s">
        <v>91</v>
      </c>
      <c r="G31" s="159"/>
      <c r="H31" s="160"/>
      <c r="I31" s="160"/>
      <c r="J31" s="164"/>
      <c r="K31" s="55"/>
      <c r="L31" s="56"/>
      <c r="M31" s="56"/>
      <c r="N31" s="56"/>
      <c r="O31" s="56">
        <v>71686</v>
      </c>
      <c r="P31" s="56">
        <v>28646.439703802924</v>
      </c>
      <c r="Q31" s="57">
        <v>20685.756692758478</v>
      </c>
      <c r="R31" s="57"/>
      <c r="S31" s="55"/>
      <c r="T31" s="56"/>
      <c r="U31" s="56">
        <v>49143</v>
      </c>
      <c r="V31" s="56">
        <v>60491</v>
      </c>
      <c r="W31" s="57"/>
      <c r="X31" s="56"/>
      <c r="Y31" s="159"/>
      <c r="Z31" s="160"/>
      <c r="AA31" s="160"/>
      <c r="AB31" s="160"/>
      <c r="AC31" s="160"/>
      <c r="AD31" s="160"/>
      <c r="AE31" s="160"/>
      <c r="AF31" s="160"/>
      <c r="AG31" s="160"/>
      <c r="AH31" s="161"/>
    </row>
    <row r="32" spans="1:34" s="91" customFormat="1" ht="21" customHeight="1">
      <c r="A32" s="152" t="s">
        <v>155</v>
      </c>
      <c r="B32" s="4"/>
      <c r="C32" s="4"/>
      <c r="D32" s="4"/>
      <c r="E32" s="4"/>
      <c r="F32" s="151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6:7" s="91" customFormat="1" ht="16.5" customHeight="1">
      <c r="F33" s="147"/>
      <c r="G33" s="148" t="s">
        <v>92</v>
      </c>
    </row>
    <row r="34" spans="6:7" s="91" customFormat="1" ht="16.5" customHeight="1">
      <c r="F34" s="147"/>
      <c r="G34" s="148" t="s">
        <v>93</v>
      </c>
    </row>
    <row r="35" s="91" customFormat="1" ht="13.5">
      <c r="F35" s="147"/>
    </row>
    <row r="36" s="91" customFormat="1" ht="13.5">
      <c r="F36" s="147"/>
    </row>
    <row r="37" s="91" customFormat="1" ht="13.5">
      <c r="F37" s="147"/>
    </row>
    <row r="38" s="91" customFormat="1" ht="13.5">
      <c r="F38" s="147"/>
    </row>
    <row r="39" s="91" customFormat="1" ht="13.5">
      <c r="F39" s="147"/>
    </row>
    <row r="40" s="91" customFormat="1" ht="13.5">
      <c r="F40" s="147"/>
    </row>
    <row r="41" s="91" customFormat="1" ht="13.5">
      <c r="F41" s="147"/>
    </row>
    <row r="42" s="91" customFormat="1" ht="13.5">
      <c r="F42" s="147"/>
    </row>
    <row r="43" s="91" customFormat="1" ht="13.5">
      <c r="F43" s="147"/>
    </row>
    <row r="44" s="91" customFormat="1" ht="13.5">
      <c r="F44" s="147"/>
    </row>
    <row r="45" s="91" customFormat="1" ht="13.5">
      <c r="F45" s="147"/>
    </row>
    <row r="46" s="91" customFormat="1" ht="13.5">
      <c r="F46" s="147"/>
    </row>
    <row r="47" s="91" customFormat="1" ht="13.5">
      <c r="F47" s="147"/>
    </row>
    <row r="48" s="91" customFormat="1" ht="13.5">
      <c r="F48" s="147"/>
    </row>
    <row r="49" s="91" customFormat="1" ht="13.5">
      <c r="F49" s="147"/>
    </row>
    <row r="50" s="91" customFormat="1" ht="13.5">
      <c r="F50" s="147"/>
    </row>
    <row r="51" s="91" customFormat="1" ht="13.5">
      <c r="F51" s="147"/>
    </row>
    <row r="52" s="91" customFormat="1" ht="13.5">
      <c r="F52" s="147"/>
    </row>
    <row r="53" s="91" customFormat="1" ht="13.5">
      <c r="F53" s="147"/>
    </row>
    <row r="54" s="91" customFormat="1" ht="13.5">
      <c r="F54" s="147"/>
    </row>
  </sheetData>
  <mergeCells count="6">
    <mergeCell ref="Y26:AH31"/>
    <mergeCell ref="G26:J31"/>
    <mergeCell ref="X4:X5"/>
    <mergeCell ref="Z4:Z5"/>
    <mergeCell ref="AA4:AA5"/>
    <mergeCell ref="AD5:AD7"/>
  </mergeCells>
  <printOptions/>
  <pageMargins left="0.3937007874015748" right="0.3937007874015748" top="0.5905511811023623" bottom="0.5905511811023623" header="0.5118110236220472" footer="0.5118110236220472"/>
  <pageSetup cellComments="asDisplayed" fitToHeight="1" fitToWidth="1" horizontalDpi="600" verticalDpi="600" orientation="landscape" paperSize="9" scale="49" r:id="rId1"/>
  <headerFooter alignWithMargins="0">
    <oddHeader>&amp;L&amp;A&amp;R&amp;D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H54"/>
  <sheetViews>
    <sheetView zoomScale="75" zoomScaleNormal="75" zoomScaleSheetLayoutView="50" workbookViewId="0" topLeftCell="A1">
      <pane xSplit="6" ySplit="8" topLeftCell="G9" activePane="bottomRight" state="frozen"/>
      <selection pane="topLeft" activeCell="S1" sqref="S1"/>
      <selection pane="topRight" activeCell="S1" sqref="S1"/>
      <selection pane="bottomLeft" activeCell="S1" sqref="S1"/>
      <selection pane="bottomRight" activeCell="A2" sqref="A2"/>
    </sheetView>
  </sheetViews>
  <sheetFormatPr defaultColWidth="9.00390625" defaultRowHeight="13.5"/>
  <cols>
    <col min="1" max="4" width="4.125" style="90" customWidth="1"/>
    <col min="5" max="5" width="11.25390625" style="90" customWidth="1"/>
    <col min="6" max="6" width="6.00390625" style="149" customWidth="1"/>
    <col min="7" max="8" width="9.125" style="90" customWidth="1"/>
    <col min="9" max="9" width="8.75390625" style="90" customWidth="1"/>
    <col min="10" max="34" width="9.125" style="90" customWidth="1"/>
    <col min="35" max="16384" width="9.00390625" style="90" customWidth="1"/>
  </cols>
  <sheetData>
    <row r="1" spans="1:15" ht="28.5" customHeight="1">
      <c r="A1" s="150" t="s">
        <v>151</v>
      </c>
      <c r="F1" s="90"/>
      <c r="M1" s="91"/>
      <c r="N1" s="91"/>
      <c r="O1" s="91"/>
    </row>
    <row r="2" spans="5:32" s="91" customFormat="1" ht="28.5" customHeight="1" thickBot="1">
      <c r="E2" s="4"/>
      <c r="F2" s="92"/>
      <c r="G2" s="91" t="s">
        <v>154</v>
      </c>
      <c r="AF2" s="91" t="s">
        <v>153</v>
      </c>
    </row>
    <row r="3" spans="1:34" s="91" customFormat="1" ht="20.25" customHeight="1">
      <c r="A3" s="93"/>
      <c r="B3" s="94"/>
      <c r="C3" s="94"/>
      <c r="D3" s="94"/>
      <c r="E3" s="94"/>
      <c r="F3" s="95"/>
      <c r="G3" s="94" t="s">
        <v>3</v>
      </c>
      <c r="H3" s="96" t="s">
        <v>4</v>
      </c>
      <c r="I3" s="96" t="s">
        <v>5</v>
      </c>
      <c r="J3" s="97" t="s">
        <v>6</v>
      </c>
      <c r="K3" s="94" t="s">
        <v>7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8"/>
      <c r="Y3" s="99" t="s">
        <v>8</v>
      </c>
      <c r="Z3" s="94"/>
      <c r="AA3" s="94"/>
      <c r="AB3" s="94"/>
      <c r="AC3" s="94"/>
      <c r="AD3" s="94"/>
      <c r="AE3" s="96" t="s">
        <v>9</v>
      </c>
      <c r="AF3" s="94" t="s">
        <v>10</v>
      </c>
      <c r="AG3" s="100" t="s">
        <v>11</v>
      </c>
      <c r="AH3" s="101" t="s">
        <v>12</v>
      </c>
    </row>
    <row r="4" spans="1:34" s="91" customFormat="1" ht="22.5" customHeight="1">
      <c r="A4" s="102"/>
      <c r="B4" s="4"/>
      <c r="C4" s="4"/>
      <c r="D4" s="4"/>
      <c r="E4" s="4"/>
      <c r="F4" s="103"/>
      <c r="G4" s="4"/>
      <c r="H4" s="1" t="s">
        <v>13</v>
      </c>
      <c r="I4" s="1" t="s">
        <v>14</v>
      </c>
      <c r="J4" s="104"/>
      <c r="K4" s="4"/>
      <c r="L4" s="37" t="s">
        <v>15</v>
      </c>
      <c r="M4" s="3"/>
      <c r="N4" s="3"/>
      <c r="O4" s="3"/>
      <c r="P4" s="3"/>
      <c r="Q4" s="3"/>
      <c r="R4" s="39"/>
      <c r="S4" s="3" t="s">
        <v>157</v>
      </c>
      <c r="T4" s="3"/>
      <c r="U4" s="3"/>
      <c r="V4" s="3"/>
      <c r="W4" s="105"/>
      <c r="X4" s="165" t="s">
        <v>16</v>
      </c>
      <c r="Y4" s="106"/>
      <c r="Z4" s="167" t="s">
        <v>17</v>
      </c>
      <c r="AA4" s="165" t="s">
        <v>18</v>
      </c>
      <c r="AB4" s="3"/>
      <c r="AC4" s="3"/>
      <c r="AD4" s="3"/>
      <c r="AE4" s="1" t="s">
        <v>19</v>
      </c>
      <c r="AF4" s="4"/>
      <c r="AG4" s="107"/>
      <c r="AH4" s="108"/>
    </row>
    <row r="5" spans="1:34" s="91" customFormat="1" ht="27.75" customHeight="1">
      <c r="A5" s="102"/>
      <c r="B5" s="4"/>
      <c r="C5" s="4"/>
      <c r="D5" s="4"/>
      <c r="E5" s="4"/>
      <c r="F5" s="103"/>
      <c r="G5" s="4"/>
      <c r="H5" s="1"/>
      <c r="I5" s="1"/>
      <c r="J5" s="104"/>
      <c r="K5" s="4"/>
      <c r="L5" s="5"/>
      <c r="M5" s="37" t="s">
        <v>20</v>
      </c>
      <c r="N5" s="3"/>
      <c r="O5" s="3"/>
      <c r="P5" s="3"/>
      <c r="Q5" s="39"/>
      <c r="R5" s="1" t="s">
        <v>21</v>
      </c>
      <c r="S5" s="4"/>
      <c r="T5" s="37" t="s">
        <v>20</v>
      </c>
      <c r="U5" s="3"/>
      <c r="V5" s="6"/>
      <c r="W5" s="2" t="s">
        <v>21</v>
      </c>
      <c r="X5" s="166"/>
      <c r="Y5" s="106"/>
      <c r="Z5" s="168"/>
      <c r="AA5" s="166"/>
      <c r="AB5" s="37" t="s">
        <v>22</v>
      </c>
      <c r="AC5" s="2" t="s">
        <v>23</v>
      </c>
      <c r="AD5" s="167" t="s">
        <v>24</v>
      </c>
      <c r="AE5" s="109"/>
      <c r="AF5" s="110"/>
      <c r="AG5" s="107"/>
      <c r="AH5" s="108"/>
    </row>
    <row r="6" spans="1:34" s="91" customFormat="1" ht="20.25" customHeight="1">
      <c r="A6" s="102"/>
      <c r="B6" s="4"/>
      <c r="C6" s="4"/>
      <c r="D6" s="4"/>
      <c r="E6" s="4"/>
      <c r="F6" s="103"/>
      <c r="G6" s="4"/>
      <c r="H6" s="1"/>
      <c r="I6" s="1"/>
      <c r="J6" s="104"/>
      <c r="K6" s="4"/>
      <c r="L6" s="5"/>
      <c r="M6" s="5"/>
      <c r="N6" s="37" t="s">
        <v>25</v>
      </c>
      <c r="O6" s="3"/>
      <c r="P6" s="3"/>
      <c r="Q6" s="2" t="s">
        <v>26</v>
      </c>
      <c r="R6" s="1"/>
      <c r="S6" s="4"/>
      <c r="T6" s="5"/>
      <c r="U6" s="2" t="s">
        <v>27</v>
      </c>
      <c r="V6" s="6" t="s">
        <v>28</v>
      </c>
      <c r="W6" s="7"/>
      <c r="X6" s="8"/>
      <c r="Y6" s="106"/>
      <c r="Z6" s="5"/>
      <c r="AA6" s="5"/>
      <c r="AB6" s="5"/>
      <c r="AC6" s="1"/>
      <c r="AD6" s="168"/>
      <c r="AE6" s="1"/>
      <c r="AF6" s="4"/>
      <c r="AG6" s="107"/>
      <c r="AH6" s="108"/>
    </row>
    <row r="7" spans="1:34" s="91" customFormat="1" ht="27">
      <c r="A7" s="102"/>
      <c r="B7" s="4"/>
      <c r="C7" s="4"/>
      <c r="D7" s="4"/>
      <c r="E7" s="4"/>
      <c r="F7" s="103"/>
      <c r="G7" s="12"/>
      <c r="H7" s="11"/>
      <c r="I7" s="11"/>
      <c r="J7" s="111"/>
      <c r="K7" s="12"/>
      <c r="L7" s="13"/>
      <c r="M7" s="13"/>
      <c r="N7" s="13"/>
      <c r="O7" s="9" t="s">
        <v>29</v>
      </c>
      <c r="P7" s="10" t="s">
        <v>30</v>
      </c>
      <c r="Q7" s="11"/>
      <c r="R7" s="11"/>
      <c r="S7" s="12"/>
      <c r="T7" s="13"/>
      <c r="U7" s="11"/>
      <c r="V7" s="14"/>
      <c r="W7" s="15"/>
      <c r="X7" s="16"/>
      <c r="Y7" s="112"/>
      <c r="Z7" s="13"/>
      <c r="AA7" s="13"/>
      <c r="AB7" s="13"/>
      <c r="AC7" s="11"/>
      <c r="AD7" s="169"/>
      <c r="AE7" s="1"/>
      <c r="AF7" s="4"/>
      <c r="AG7" s="107"/>
      <c r="AH7" s="108"/>
    </row>
    <row r="8" spans="1:34" s="91" customFormat="1" ht="20.25" customHeight="1" thickBot="1">
      <c r="A8" s="113"/>
      <c r="B8" s="114"/>
      <c r="C8" s="114"/>
      <c r="D8" s="114"/>
      <c r="E8" s="114"/>
      <c r="F8" s="115"/>
      <c r="G8" s="116" t="s">
        <v>31</v>
      </c>
      <c r="H8" s="117" t="s">
        <v>32</v>
      </c>
      <c r="I8" s="117" t="s">
        <v>33</v>
      </c>
      <c r="J8" s="118" t="s">
        <v>34</v>
      </c>
      <c r="K8" s="116" t="s">
        <v>35</v>
      </c>
      <c r="L8" s="119" t="s">
        <v>36</v>
      </c>
      <c r="M8" s="119" t="s">
        <v>37</v>
      </c>
      <c r="N8" s="119" t="s">
        <v>38</v>
      </c>
      <c r="O8" s="117" t="s">
        <v>39</v>
      </c>
      <c r="P8" s="116" t="s">
        <v>40</v>
      </c>
      <c r="Q8" s="117" t="s">
        <v>41</v>
      </c>
      <c r="R8" s="116" t="s">
        <v>0</v>
      </c>
      <c r="S8" s="117" t="s">
        <v>1</v>
      </c>
      <c r="T8" s="116" t="s">
        <v>2</v>
      </c>
      <c r="U8" s="117" t="s">
        <v>42</v>
      </c>
      <c r="V8" s="120" t="s">
        <v>43</v>
      </c>
      <c r="W8" s="116" t="s">
        <v>44</v>
      </c>
      <c r="X8" s="119" t="s">
        <v>45</v>
      </c>
      <c r="Y8" s="121" t="s">
        <v>46</v>
      </c>
      <c r="Z8" s="117" t="s">
        <v>47</v>
      </c>
      <c r="AA8" s="116" t="s">
        <v>48</v>
      </c>
      <c r="AB8" s="117" t="s">
        <v>49</v>
      </c>
      <c r="AC8" s="116" t="s">
        <v>50</v>
      </c>
      <c r="AD8" s="117" t="s">
        <v>51</v>
      </c>
      <c r="AE8" s="116" t="s">
        <v>52</v>
      </c>
      <c r="AF8" s="117" t="s">
        <v>53</v>
      </c>
      <c r="AG8" s="116" t="s">
        <v>54</v>
      </c>
      <c r="AH8" s="122" t="s">
        <v>55</v>
      </c>
    </row>
    <row r="9" spans="1:34" s="91" customFormat="1" ht="21" customHeight="1" thickTop="1">
      <c r="A9" s="102" t="s">
        <v>56</v>
      </c>
      <c r="B9" s="4"/>
      <c r="C9" s="4"/>
      <c r="D9" s="4"/>
      <c r="E9" s="4"/>
      <c r="F9" s="123" t="s">
        <v>57</v>
      </c>
      <c r="G9" s="17"/>
      <c r="H9" s="18"/>
      <c r="I9" s="18"/>
      <c r="J9" s="19"/>
      <c r="K9" s="20"/>
      <c r="L9" s="21"/>
      <c r="M9" s="21"/>
      <c r="N9" s="21"/>
      <c r="O9" s="22"/>
      <c r="P9" s="20"/>
      <c r="Q9" s="22"/>
      <c r="R9" s="22"/>
      <c r="S9" s="18"/>
      <c r="T9" s="21"/>
      <c r="U9" s="22"/>
      <c r="V9" s="23"/>
      <c r="W9" s="23"/>
      <c r="X9" s="20"/>
      <c r="Y9" s="24"/>
      <c r="Z9" s="21"/>
      <c r="AA9" s="21"/>
      <c r="AB9" s="21"/>
      <c r="AC9" s="22"/>
      <c r="AD9" s="20"/>
      <c r="AE9" s="22"/>
      <c r="AF9" s="20"/>
      <c r="AG9" s="25"/>
      <c r="AH9" s="26"/>
    </row>
    <row r="10" spans="1:34" s="91" customFormat="1" ht="21" customHeight="1">
      <c r="A10" s="102"/>
      <c r="B10" s="37" t="s">
        <v>58</v>
      </c>
      <c r="C10" s="3"/>
      <c r="D10" s="3"/>
      <c r="E10" s="6"/>
      <c r="F10" s="124" t="s">
        <v>59</v>
      </c>
      <c r="G10" s="27"/>
      <c r="H10" s="28"/>
      <c r="I10" s="28"/>
      <c r="J10" s="29"/>
      <c r="K10" s="30"/>
      <c r="L10" s="31"/>
      <c r="M10" s="31"/>
      <c r="N10" s="31"/>
      <c r="O10" s="32"/>
      <c r="P10" s="30"/>
      <c r="Q10" s="32"/>
      <c r="R10" s="32"/>
      <c r="S10" s="28"/>
      <c r="T10" s="31"/>
      <c r="U10" s="32"/>
      <c r="V10" s="33"/>
      <c r="W10" s="33"/>
      <c r="X10" s="30"/>
      <c r="Y10" s="34"/>
      <c r="Z10" s="31"/>
      <c r="AA10" s="31"/>
      <c r="AB10" s="31"/>
      <c r="AC10" s="32"/>
      <c r="AD10" s="30"/>
      <c r="AE10" s="32"/>
      <c r="AF10" s="30"/>
      <c r="AG10" s="35"/>
      <c r="AH10" s="36"/>
    </row>
    <row r="11" spans="1:34" s="91" customFormat="1" ht="21" customHeight="1">
      <c r="A11" s="102"/>
      <c r="B11" s="5"/>
      <c r="C11" s="37" t="s">
        <v>15</v>
      </c>
      <c r="D11" s="3"/>
      <c r="E11" s="6"/>
      <c r="F11" s="124" t="s">
        <v>108</v>
      </c>
      <c r="G11" s="27"/>
      <c r="H11" s="28"/>
      <c r="I11" s="28"/>
      <c r="J11" s="29"/>
      <c r="K11" s="30"/>
      <c r="L11" s="31"/>
      <c r="M11" s="31"/>
      <c r="N11" s="31"/>
      <c r="O11" s="32"/>
      <c r="P11" s="30"/>
      <c r="Q11" s="32"/>
      <c r="R11" s="32"/>
      <c r="S11" s="28"/>
      <c r="T11" s="31"/>
      <c r="U11" s="32"/>
      <c r="V11" s="33"/>
      <c r="W11" s="33"/>
      <c r="X11" s="30"/>
      <c r="Y11" s="34"/>
      <c r="Z11" s="31"/>
      <c r="AA11" s="31"/>
      <c r="AB11" s="31"/>
      <c r="AC11" s="32"/>
      <c r="AD11" s="30"/>
      <c r="AE11" s="32"/>
      <c r="AF11" s="30"/>
      <c r="AG11" s="35"/>
      <c r="AH11" s="36"/>
    </row>
    <row r="12" spans="1:34" s="91" customFormat="1" ht="21" customHeight="1">
      <c r="A12" s="102"/>
      <c r="B12" s="5"/>
      <c r="C12" s="5"/>
      <c r="D12" s="37" t="s">
        <v>61</v>
      </c>
      <c r="E12" s="6"/>
      <c r="F12" s="124" t="s">
        <v>62</v>
      </c>
      <c r="G12" s="27">
        <v>74048</v>
      </c>
      <c r="H12" s="125">
        <v>3835</v>
      </c>
      <c r="I12" s="28"/>
      <c r="J12" s="29">
        <f aca="true" t="shared" si="0" ref="J12:J20">+G12+H12+I12</f>
        <v>77883</v>
      </c>
      <c r="K12" s="30">
        <f>+L12+S12+X12</f>
        <v>71458</v>
      </c>
      <c r="L12" s="31">
        <f>+M12+R12</f>
        <v>50419</v>
      </c>
      <c r="M12" s="31">
        <f>+N12+Q12</f>
        <v>0</v>
      </c>
      <c r="N12" s="31">
        <f>+O12+P12</f>
        <v>0</v>
      </c>
      <c r="O12" s="32">
        <v>0</v>
      </c>
      <c r="P12" s="30">
        <v>0</v>
      </c>
      <c r="Q12" s="32"/>
      <c r="R12" s="32">
        <v>50419</v>
      </c>
      <c r="S12" s="31">
        <f>+T12+W12</f>
        <v>19857</v>
      </c>
      <c r="T12" s="31">
        <f>+U12+V12</f>
        <v>0</v>
      </c>
      <c r="U12" s="32">
        <v>0</v>
      </c>
      <c r="V12" s="33">
        <v>0</v>
      </c>
      <c r="W12" s="33">
        <v>19857</v>
      </c>
      <c r="X12" s="30">
        <v>1182</v>
      </c>
      <c r="Y12" s="34">
        <f>+Z12+AA12</f>
        <v>6416</v>
      </c>
      <c r="Z12" s="31">
        <v>0</v>
      </c>
      <c r="AA12" s="31">
        <f>+AB12+AC12+AD12</f>
        <v>6416</v>
      </c>
      <c r="AB12" s="31">
        <v>6416</v>
      </c>
      <c r="AC12" s="32">
        <v>0</v>
      </c>
      <c r="AD12" s="30"/>
      <c r="AE12" s="32"/>
      <c r="AF12" s="30">
        <v>9</v>
      </c>
      <c r="AG12" s="35">
        <f>+K12+Y12+AF12+AE12</f>
        <v>77883</v>
      </c>
      <c r="AH12" s="36">
        <f>+AG12-J12</f>
        <v>0</v>
      </c>
    </row>
    <row r="13" spans="1:34" s="91" customFormat="1" ht="21" customHeight="1">
      <c r="A13" s="102"/>
      <c r="B13" s="5"/>
      <c r="C13" s="11"/>
      <c r="D13" s="38" t="s">
        <v>63</v>
      </c>
      <c r="E13" s="39"/>
      <c r="F13" s="126" t="s">
        <v>64</v>
      </c>
      <c r="G13" s="27">
        <v>88152</v>
      </c>
      <c r="H13" s="125">
        <v>17469</v>
      </c>
      <c r="I13" s="40"/>
      <c r="J13" s="29">
        <f t="shared" si="0"/>
        <v>105621</v>
      </c>
      <c r="K13" s="27">
        <f>+L13+S13+X13</f>
        <v>102286</v>
      </c>
      <c r="L13" s="49">
        <f>+M13+R13</f>
        <v>102286</v>
      </c>
      <c r="M13" s="49">
        <f>+N13+Q13</f>
        <v>0</v>
      </c>
      <c r="N13" s="49">
        <f>+O13+P13</f>
        <v>0</v>
      </c>
      <c r="O13" s="28">
        <v>0</v>
      </c>
      <c r="P13" s="41">
        <v>0</v>
      </c>
      <c r="Q13" s="28"/>
      <c r="R13" s="28">
        <v>102286</v>
      </c>
      <c r="S13" s="49">
        <f>+T13+W13</f>
        <v>0</v>
      </c>
      <c r="T13" s="49">
        <f>+U13+V13</f>
        <v>0</v>
      </c>
      <c r="U13" s="28">
        <v>0</v>
      </c>
      <c r="V13" s="127">
        <v>0</v>
      </c>
      <c r="W13" s="127">
        <v>0</v>
      </c>
      <c r="X13" s="41">
        <v>0</v>
      </c>
      <c r="Y13" s="128">
        <f>+Z13+AA13</f>
        <v>3285</v>
      </c>
      <c r="Z13" s="49">
        <v>0</v>
      </c>
      <c r="AA13" s="49">
        <f>+AB13+AC13+AD13</f>
        <v>3285</v>
      </c>
      <c r="AB13" s="49">
        <v>3285</v>
      </c>
      <c r="AC13" s="28">
        <v>0</v>
      </c>
      <c r="AD13" s="41"/>
      <c r="AE13" s="28"/>
      <c r="AF13" s="41">
        <v>0</v>
      </c>
      <c r="AG13" s="29">
        <f>+K13+Y13+AF13+AE13</f>
        <v>105571</v>
      </c>
      <c r="AH13" s="129">
        <f>+AG13-J13</f>
        <v>-50</v>
      </c>
    </row>
    <row r="14" spans="1:34" s="91" customFormat="1" ht="21" customHeight="1">
      <c r="A14" s="102"/>
      <c r="B14" s="5"/>
      <c r="C14" s="5" t="s">
        <v>157</v>
      </c>
      <c r="D14" s="4"/>
      <c r="E14" s="42"/>
      <c r="F14" s="130" t="s">
        <v>65</v>
      </c>
      <c r="G14" s="27">
        <f>+G15+G18</f>
        <v>135602</v>
      </c>
      <c r="H14" s="28">
        <f>+H15+H18</f>
        <v>4</v>
      </c>
      <c r="I14" s="28"/>
      <c r="J14" s="29">
        <f t="shared" si="0"/>
        <v>135606</v>
      </c>
      <c r="K14" s="43"/>
      <c r="L14" s="44"/>
      <c r="M14" s="21"/>
      <c r="N14" s="21"/>
      <c r="O14" s="22"/>
      <c r="P14" s="20"/>
      <c r="Q14" s="22"/>
      <c r="R14" s="22"/>
      <c r="S14" s="44"/>
      <c r="T14" s="21"/>
      <c r="U14" s="22"/>
      <c r="V14" s="23"/>
      <c r="W14" s="23"/>
      <c r="X14" s="20"/>
      <c r="Y14" s="24"/>
      <c r="Z14" s="45"/>
      <c r="AA14" s="21"/>
      <c r="AB14" s="21"/>
      <c r="AC14" s="22"/>
      <c r="AD14" s="20"/>
      <c r="AE14" s="22"/>
      <c r="AF14" s="20"/>
      <c r="AG14" s="131">
        <f>+AG15+AG18</f>
        <v>135606</v>
      </c>
      <c r="AH14" s="36">
        <f>+AG14-J14</f>
        <v>0</v>
      </c>
    </row>
    <row r="15" spans="1:34" s="91" customFormat="1" ht="21" customHeight="1">
      <c r="A15" s="102"/>
      <c r="B15" s="5"/>
      <c r="C15" s="5"/>
      <c r="D15" s="37" t="s">
        <v>66</v>
      </c>
      <c r="E15" s="6"/>
      <c r="F15" s="124" t="s">
        <v>67</v>
      </c>
      <c r="G15" s="27">
        <v>62214</v>
      </c>
      <c r="H15" s="28">
        <f>+H16</f>
        <v>4</v>
      </c>
      <c r="I15" s="28"/>
      <c r="J15" s="29">
        <f t="shared" si="0"/>
        <v>62218</v>
      </c>
      <c r="K15" s="41"/>
      <c r="L15" s="28"/>
      <c r="M15" s="31"/>
      <c r="N15" s="31"/>
      <c r="O15" s="32"/>
      <c r="P15" s="30"/>
      <c r="Q15" s="32"/>
      <c r="R15" s="32"/>
      <c r="S15" s="28"/>
      <c r="T15" s="31"/>
      <c r="U15" s="32"/>
      <c r="V15" s="33"/>
      <c r="W15" s="33"/>
      <c r="X15" s="30"/>
      <c r="Y15" s="34"/>
      <c r="Z15" s="31"/>
      <c r="AA15" s="31"/>
      <c r="AB15" s="31"/>
      <c r="AC15" s="32"/>
      <c r="AD15" s="30"/>
      <c r="AE15" s="32"/>
      <c r="AF15" s="30"/>
      <c r="AG15" s="35">
        <f>+AG16+AG17</f>
        <v>62218</v>
      </c>
      <c r="AH15" s="36">
        <f>+AG15-J15</f>
        <v>0</v>
      </c>
    </row>
    <row r="16" spans="1:34" s="91" customFormat="1" ht="21" customHeight="1">
      <c r="A16" s="102"/>
      <c r="B16" s="5"/>
      <c r="C16" s="5"/>
      <c r="D16" s="5"/>
      <c r="E16" s="2" t="s">
        <v>68</v>
      </c>
      <c r="F16" s="124" t="s">
        <v>109</v>
      </c>
      <c r="G16" s="27">
        <f>+G15-G17</f>
        <v>67459</v>
      </c>
      <c r="H16" s="125">
        <v>4</v>
      </c>
      <c r="I16" s="28"/>
      <c r="J16" s="29">
        <f t="shared" si="0"/>
        <v>67463</v>
      </c>
      <c r="K16" s="41">
        <f>+L16</f>
        <v>27697</v>
      </c>
      <c r="L16" s="49">
        <f>+M16+R16</f>
        <v>27697</v>
      </c>
      <c r="M16" s="49">
        <f>+N16+Q16</f>
        <v>415</v>
      </c>
      <c r="N16" s="49">
        <f>+O16+P16</f>
        <v>415</v>
      </c>
      <c r="O16" s="28">
        <v>404</v>
      </c>
      <c r="P16" s="41">
        <v>11</v>
      </c>
      <c r="Q16" s="32"/>
      <c r="R16" s="28">
        <v>27282</v>
      </c>
      <c r="S16" s="28"/>
      <c r="T16" s="31"/>
      <c r="U16" s="32"/>
      <c r="V16" s="33"/>
      <c r="W16" s="33"/>
      <c r="X16" s="30"/>
      <c r="Y16" s="128">
        <f>+AA16</f>
        <v>39727</v>
      </c>
      <c r="Z16" s="31"/>
      <c r="AA16" s="31">
        <f>+AB16+AC16+AD16</f>
        <v>39727</v>
      </c>
      <c r="AB16" s="49">
        <v>39727</v>
      </c>
      <c r="AC16" s="28">
        <v>0</v>
      </c>
      <c r="AD16" s="30"/>
      <c r="AE16" s="28"/>
      <c r="AF16" s="41">
        <v>39</v>
      </c>
      <c r="AG16" s="35">
        <f>+K16+Y16+AF16+AE16</f>
        <v>67463</v>
      </c>
      <c r="AH16" s="36"/>
    </row>
    <row r="17" spans="1:34" s="91" customFormat="1" ht="21" customHeight="1">
      <c r="A17" s="102"/>
      <c r="B17" s="5"/>
      <c r="C17" s="5"/>
      <c r="D17" s="5"/>
      <c r="E17" s="2" t="s">
        <v>70</v>
      </c>
      <c r="F17" s="124" t="s">
        <v>110</v>
      </c>
      <c r="G17" s="27">
        <f>+K17+Y17</f>
        <v>-5245</v>
      </c>
      <c r="H17" s="28"/>
      <c r="I17" s="28"/>
      <c r="J17" s="29">
        <f t="shared" si="0"/>
        <v>-5245</v>
      </c>
      <c r="K17" s="41">
        <f>+S17+X17</f>
        <v>4895</v>
      </c>
      <c r="L17" s="28"/>
      <c r="M17" s="31"/>
      <c r="N17" s="31"/>
      <c r="O17" s="32"/>
      <c r="P17" s="30"/>
      <c r="Q17" s="32"/>
      <c r="R17" s="132"/>
      <c r="S17" s="49">
        <f>+T17+W17</f>
        <v>3744</v>
      </c>
      <c r="T17" s="49">
        <f>+U17+V17</f>
        <v>276</v>
      </c>
      <c r="U17" s="28">
        <v>7</v>
      </c>
      <c r="V17" s="127">
        <v>269</v>
      </c>
      <c r="W17" s="127">
        <v>3468</v>
      </c>
      <c r="X17" s="41">
        <v>1151</v>
      </c>
      <c r="Y17" s="128">
        <f>+Z17</f>
        <v>-10140</v>
      </c>
      <c r="Z17" s="49">
        <v>-10140</v>
      </c>
      <c r="AA17" s="31"/>
      <c r="AB17" s="31"/>
      <c r="AC17" s="32"/>
      <c r="AD17" s="30"/>
      <c r="AE17" s="32"/>
      <c r="AF17" s="30"/>
      <c r="AG17" s="35">
        <f>+K17+Y17+AF17+AE17</f>
        <v>-5245</v>
      </c>
      <c r="AH17" s="46"/>
    </row>
    <row r="18" spans="1:34" s="91" customFormat="1" ht="21" customHeight="1">
      <c r="A18" s="102"/>
      <c r="B18" s="5"/>
      <c r="C18" s="5"/>
      <c r="D18" s="37" t="s">
        <v>72</v>
      </c>
      <c r="E18" s="6"/>
      <c r="F18" s="124" t="s">
        <v>73</v>
      </c>
      <c r="G18" s="27">
        <v>73388</v>
      </c>
      <c r="H18" s="28">
        <f>+H19</f>
        <v>0</v>
      </c>
      <c r="I18" s="28"/>
      <c r="J18" s="29">
        <f t="shared" si="0"/>
        <v>73388</v>
      </c>
      <c r="K18" s="41"/>
      <c r="L18" s="28"/>
      <c r="M18" s="31"/>
      <c r="N18" s="31"/>
      <c r="O18" s="32"/>
      <c r="P18" s="30"/>
      <c r="Q18" s="32"/>
      <c r="R18" s="32"/>
      <c r="S18" s="28"/>
      <c r="T18" s="31"/>
      <c r="U18" s="32"/>
      <c r="V18" s="33"/>
      <c r="W18" s="33"/>
      <c r="X18" s="30"/>
      <c r="Y18" s="34"/>
      <c r="Z18" s="31"/>
      <c r="AA18" s="31"/>
      <c r="AB18" s="31"/>
      <c r="AC18" s="32"/>
      <c r="AD18" s="30"/>
      <c r="AE18" s="32"/>
      <c r="AF18" s="30"/>
      <c r="AG18" s="35">
        <f>+AG19+AG20</f>
        <v>73388</v>
      </c>
      <c r="AH18" s="36">
        <f>+AG18-J18</f>
        <v>0</v>
      </c>
    </row>
    <row r="19" spans="1:34" s="91" customFormat="1" ht="21" customHeight="1">
      <c r="A19" s="102"/>
      <c r="B19" s="5"/>
      <c r="C19" s="5"/>
      <c r="D19" s="5"/>
      <c r="E19" s="47" t="s">
        <v>68</v>
      </c>
      <c r="F19" s="126" t="s">
        <v>111</v>
      </c>
      <c r="G19" s="27">
        <f>+G18-G20</f>
        <v>7427</v>
      </c>
      <c r="H19" s="125">
        <v>0</v>
      </c>
      <c r="I19" s="28"/>
      <c r="J19" s="29">
        <f t="shared" si="0"/>
        <v>7427</v>
      </c>
      <c r="K19" s="41">
        <f>+L19</f>
        <v>5724</v>
      </c>
      <c r="L19" s="49">
        <f>+M19+R19</f>
        <v>5724</v>
      </c>
      <c r="M19" s="49">
        <f>+N19+Q19</f>
        <v>0</v>
      </c>
      <c r="N19" s="49">
        <f>+O19+P19</f>
        <v>0</v>
      </c>
      <c r="O19" s="28">
        <v>0</v>
      </c>
      <c r="P19" s="41">
        <v>0</v>
      </c>
      <c r="Q19" s="28"/>
      <c r="R19" s="28">
        <v>5724</v>
      </c>
      <c r="S19" s="28"/>
      <c r="T19" s="49"/>
      <c r="U19" s="28"/>
      <c r="V19" s="127"/>
      <c r="W19" s="127"/>
      <c r="X19" s="41"/>
      <c r="Y19" s="128">
        <f>+AA19</f>
        <v>1703</v>
      </c>
      <c r="Z19" s="49"/>
      <c r="AA19" s="28">
        <f>+AB19+AC19+AD19</f>
        <v>1703</v>
      </c>
      <c r="AB19" s="49">
        <v>1703</v>
      </c>
      <c r="AC19" s="28">
        <v>0</v>
      </c>
      <c r="AD19" s="41"/>
      <c r="AE19" s="28"/>
      <c r="AF19" s="41">
        <v>0</v>
      </c>
      <c r="AG19" s="35">
        <f>+K19+Y19+AF19+AE19</f>
        <v>7427</v>
      </c>
      <c r="AH19" s="36"/>
    </row>
    <row r="20" spans="1:34" s="91" customFormat="1" ht="21" customHeight="1">
      <c r="A20" s="102"/>
      <c r="B20" s="5"/>
      <c r="C20" s="5"/>
      <c r="D20" s="13"/>
      <c r="E20" s="11" t="s">
        <v>70</v>
      </c>
      <c r="F20" s="133" t="s">
        <v>112</v>
      </c>
      <c r="G20" s="27">
        <f>+K20+Y20</f>
        <v>65961</v>
      </c>
      <c r="H20" s="28"/>
      <c r="I20" s="28"/>
      <c r="J20" s="29">
        <f t="shared" si="0"/>
        <v>65961</v>
      </c>
      <c r="K20" s="41">
        <f>+S20+X20</f>
        <v>563</v>
      </c>
      <c r="L20" s="28"/>
      <c r="M20" s="48"/>
      <c r="N20" s="48"/>
      <c r="O20" s="44"/>
      <c r="P20" s="43"/>
      <c r="Q20" s="44"/>
      <c r="R20" s="44"/>
      <c r="S20" s="49">
        <f>+T20+W20</f>
        <v>513</v>
      </c>
      <c r="T20" s="49">
        <f>+U20+V20</f>
        <v>0</v>
      </c>
      <c r="U20" s="28">
        <v>0</v>
      </c>
      <c r="V20" s="127">
        <v>0</v>
      </c>
      <c r="W20" s="127">
        <v>513</v>
      </c>
      <c r="X20" s="41">
        <v>50</v>
      </c>
      <c r="Y20" s="128">
        <f>+Z20</f>
        <v>65398</v>
      </c>
      <c r="Z20" s="49">
        <v>65398</v>
      </c>
      <c r="AA20" s="48"/>
      <c r="AB20" s="48"/>
      <c r="AC20" s="44"/>
      <c r="AD20" s="43"/>
      <c r="AE20" s="44"/>
      <c r="AF20" s="43"/>
      <c r="AG20" s="35">
        <f>+K20+Y20+AF20+AE20</f>
        <v>65961</v>
      </c>
      <c r="AH20" s="46"/>
    </row>
    <row r="21" spans="1:34" s="91" customFormat="1" ht="21" customHeight="1">
      <c r="A21" s="102"/>
      <c r="B21" s="13"/>
      <c r="C21" s="13"/>
      <c r="D21" s="13" t="s">
        <v>21</v>
      </c>
      <c r="E21" s="14"/>
      <c r="F21" s="133" t="s">
        <v>113</v>
      </c>
      <c r="G21" s="27"/>
      <c r="H21" s="28"/>
      <c r="I21" s="28"/>
      <c r="J21" s="29"/>
      <c r="K21" s="41"/>
      <c r="L21" s="28"/>
      <c r="M21" s="48"/>
      <c r="N21" s="48"/>
      <c r="O21" s="44"/>
      <c r="P21" s="43"/>
      <c r="Q21" s="44"/>
      <c r="R21" s="44"/>
      <c r="S21" s="28"/>
      <c r="T21" s="48"/>
      <c r="U21" s="44"/>
      <c r="V21" s="43"/>
      <c r="W21" s="28"/>
      <c r="X21" s="43"/>
      <c r="Y21" s="34"/>
      <c r="Z21" s="48"/>
      <c r="AA21" s="48"/>
      <c r="AB21" s="48"/>
      <c r="AC21" s="44"/>
      <c r="AD21" s="43"/>
      <c r="AE21" s="44"/>
      <c r="AF21" s="43"/>
      <c r="AG21" s="35"/>
      <c r="AH21" s="46"/>
    </row>
    <row r="22" spans="1:34" s="91" customFormat="1" ht="21" customHeight="1">
      <c r="A22" s="102"/>
      <c r="B22" s="5" t="s">
        <v>77</v>
      </c>
      <c r="C22" s="4"/>
      <c r="D22" s="4"/>
      <c r="E22" s="4"/>
      <c r="F22" s="124" t="s">
        <v>78</v>
      </c>
      <c r="G22" s="27"/>
      <c r="H22" s="28"/>
      <c r="I22" s="28"/>
      <c r="J22" s="29"/>
      <c r="K22" s="20"/>
      <c r="L22" s="21"/>
      <c r="M22" s="21"/>
      <c r="N22" s="21"/>
      <c r="O22" s="21"/>
      <c r="P22" s="21"/>
      <c r="Q22" s="28"/>
      <c r="R22" s="22"/>
      <c r="S22" s="28"/>
      <c r="T22" s="21"/>
      <c r="U22" s="22"/>
      <c r="V22" s="20"/>
      <c r="W22" s="32"/>
      <c r="X22" s="31"/>
      <c r="Y22" s="27"/>
      <c r="Z22" s="21"/>
      <c r="AA22" s="21"/>
      <c r="AB22" s="21"/>
      <c r="AC22" s="21"/>
      <c r="AD22" s="21"/>
      <c r="AE22" s="22"/>
      <c r="AF22" s="20"/>
      <c r="AG22" s="35"/>
      <c r="AH22" s="26"/>
    </row>
    <row r="23" spans="1:34" s="91" customFormat="1" ht="21" customHeight="1">
      <c r="A23" s="102"/>
      <c r="B23" s="5"/>
      <c r="C23" s="134" t="s">
        <v>15</v>
      </c>
      <c r="D23" s="135"/>
      <c r="E23" s="135"/>
      <c r="F23" s="126" t="s">
        <v>114</v>
      </c>
      <c r="G23" s="27"/>
      <c r="H23" s="28"/>
      <c r="I23" s="28"/>
      <c r="J23" s="29"/>
      <c r="K23" s="41"/>
      <c r="L23" s="49"/>
      <c r="M23" s="49"/>
      <c r="N23" s="49"/>
      <c r="O23" s="28">
        <v>21463</v>
      </c>
      <c r="P23" s="28">
        <v>76324</v>
      </c>
      <c r="Q23" s="28">
        <v>12487.848038489474</v>
      </c>
      <c r="R23" s="28"/>
      <c r="S23" s="28"/>
      <c r="T23" s="49"/>
      <c r="U23" s="28">
        <v>44689</v>
      </c>
      <c r="V23" s="28">
        <v>18843</v>
      </c>
      <c r="W23" s="28"/>
      <c r="X23" s="49"/>
      <c r="Y23" s="27"/>
      <c r="Z23" s="49"/>
      <c r="AA23" s="49"/>
      <c r="AB23" s="49"/>
      <c r="AC23" s="28"/>
      <c r="AD23" s="41"/>
      <c r="AE23" s="28"/>
      <c r="AF23" s="41"/>
      <c r="AG23" s="29"/>
      <c r="AH23" s="46"/>
    </row>
    <row r="24" spans="1:34" s="91" customFormat="1" ht="21" customHeight="1">
      <c r="A24" s="102"/>
      <c r="B24" s="5"/>
      <c r="C24" s="134" t="s">
        <v>157</v>
      </c>
      <c r="D24" s="135"/>
      <c r="E24" s="135"/>
      <c r="F24" s="126" t="s">
        <v>80</v>
      </c>
      <c r="G24" s="27">
        <v>2432398</v>
      </c>
      <c r="H24" s="28">
        <v>31006</v>
      </c>
      <c r="I24" s="28"/>
      <c r="J24" s="29">
        <f>+G24+H24+I24</f>
        <v>2463404</v>
      </c>
      <c r="K24" s="30">
        <f>+L24+S24+X24</f>
        <v>41438</v>
      </c>
      <c r="L24" s="31">
        <f>+M24+R24</f>
        <v>40275</v>
      </c>
      <c r="M24" s="31">
        <f>+N24+Q24</f>
        <v>0</v>
      </c>
      <c r="N24" s="31">
        <f>+O24+P24</f>
        <v>0</v>
      </c>
      <c r="O24" s="28">
        <v>0</v>
      </c>
      <c r="P24" s="28">
        <v>0</v>
      </c>
      <c r="Q24" s="28"/>
      <c r="R24" s="28">
        <v>40275</v>
      </c>
      <c r="S24" s="31">
        <f>+T24+W24</f>
        <v>796</v>
      </c>
      <c r="T24" s="31">
        <f>+U24+V24</f>
        <v>0</v>
      </c>
      <c r="U24" s="28">
        <v>0</v>
      </c>
      <c r="V24" s="28">
        <v>0</v>
      </c>
      <c r="W24" s="28">
        <v>796</v>
      </c>
      <c r="X24" s="49">
        <v>367</v>
      </c>
      <c r="Y24" s="34">
        <f>+Z24+AA24</f>
        <v>2388568</v>
      </c>
      <c r="Z24" s="49">
        <v>2244072</v>
      </c>
      <c r="AA24" s="31">
        <f>+AB24+AC24+AD24</f>
        <v>144496</v>
      </c>
      <c r="AB24" s="49">
        <v>144496</v>
      </c>
      <c r="AC24" s="28">
        <v>0</v>
      </c>
      <c r="AD24" s="41"/>
      <c r="AE24" s="28"/>
      <c r="AF24" s="41">
        <v>33398</v>
      </c>
      <c r="AG24" s="35">
        <f>+K24+Y24+AF24+AE24</f>
        <v>2463404</v>
      </c>
      <c r="AH24" s="36">
        <f>+AG24-J24</f>
        <v>0</v>
      </c>
    </row>
    <row r="25" spans="1:34" s="91" customFormat="1" ht="21" customHeight="1" thickBot="1">
      <c r="A25" s="113"/>
      <c r="B25" s="136"/>
      <c r="C25" s="136" t="s">
        <v>16</v>
      </c>
      <c r="D25" s="114"/>
      <c r="E25" s="114"/>
      <c r="F25" s="137" t="s">
        <v>81</v>
      </c>
      <c r="G25" s="138">
        <v>662409</v>
      </c>
      <c r="H25" s="50">
        <v>24781</v>
      </c>
      <c r="I25" s="50"/>
      <c r="J25" s="29">
        <f>+G25+H25+I25</f>
        <v>687190</v>
      </c>
      <c r="K25" s="30">
        <f>+L25+S25+X25</f>
        <v>20</v>
      </c>
      <c r="L25" s="31">
        <f>+M25+R25</f>
        <v>20</v>
      </c>
      <c r="M25" s="31">
        <f>+N25+Q25</f>
        <v>0</v>
      </c>
      <c r="N25" s="31">
        <f>+O25+P25</f>
        <v>0</v>
      </c>
      <c r="O25" s="51">
        <v>0</v>
      </c>
      <c r="P25" s="52">
        <v>0</v>
      </c>
      <c r="Q25" s="51"/>
      <c r="R25" s="51">
        <v>20</v>
      </c>
      <c r="S25" s="50">
        <f>+T25+W25</f>
        <v>0</v>
      </c>
      <c r="T25" s="49">
        <f>+U25+V25</f>
        <v>0</v>
      </c>
      <c r="U25" s="51">
        <v>0</v>
      </c>
      <c r="V25" s="52">
        <v>0</v>
      </c>
      <c r="W25" s="51">
        <v>0</v>
      </c>
      <c r="X25" s="139">
        <v>0</v>
      </c>
      <c r="Y25" s="128">
        <f>+Z25+AA25</f>
        <v>671612</v>
      </c>
      <c r="Z25" s="139">
        <v>122852</v>
      </c>
      <c r="AA25" s="49">
        <f>+AB25+AC25+AD25</f>
        <v>548760</v>
      </c>
      <c r="AB25" s="139">
        <v>335902</v>
      </c>
      <c r="AC25" s="51">
        <v>212858</v>
      </c>
      <c r="AD25" s="52"/>
      <c r="AE25" s="51"/>
      <c r="AF25" s="52">
        <v>15558</v>
      </c>
      <c r="AG25" s="29">
        <f>+K25+Y25+AF25+AE25</f>
        <v>687190</v>
      </c>
      <c r="AH25" s="36">
        <f>+AG25-J25</f>
        <v>0</v>
      </c>
    </row>
    <row r="26" spans="1:34" s="91" customFormat="1" ht="21" customHeight="1" thickTop="1">
      <c r="A26" s="140" t="s">
        <v>82</v>
      </c>
      <c r="B26" s="141"/>
      <c r="C26" s="141"/>
      <c r="D26" s="141"/>
      <c r="E26" s="141"/>
      <c r="F26" s="142" t="s">
        <v>83</v>
      </c>
      <c r="G26" s="153"/>
      <c r="H26" s="154"/>
      <c r="I26" s="154"/>
      <c r="J26" s="162"/>
      <c r="K26" s="53"/>
      <c r="L26" s="54"/>
      <c r="M26" s="54"/>
      <c r="N26" s="54"/>
      <c r="O26" s="18">
        <v>4872</v>
      </c>
      <c r="P26" s="18">
        <v>1798</v>
      </c>
      <c r="Q26" s="18">
        <v>2130.1561109356358</v>
      </c>
      <c r="R26" s="18"/>
      <c r="S26" s="44"/>
      <c r="T26" s="54"/>
      <c r="U26" s="18">
        <v>1153</v>
      </c>
      <c r="V26" s="18">
        <v>10619</v>
      </c>
      <c r="W26" s="18"/>
      <c r="X26" s="54"/>
      <c r="Y26" s="153"/>
      <c r="Z26" s="154"/>
      <c r="AA26" s="154"/>
      <c r="AB26" s="154"/>
      <c r="AC26" s="154"/>
      <c r="AD26" s="154"/>
      <c r="AE26" s="154"/>
      <c r="AF26" s="154"/>
      <c r="AG26" s="154"/>
      <c r="AH26" s="155"/>
    </row>
    <row r="27" spans="1:34" s="91" customFormat="1" ht="21" customHeight="1">
      <c r="A27" s="102" t="s">
        <v>84</v>
      </c>
      <c r="B27" s="4"/>
      <c r="C27" s="4"/>
      <c r="D27" s="4"/>
      <c r="E27" s="4"/>
      <c r="F27" s="130" t="s">
        <v>85</v>
      </c>
      <c r="G27" s="156"/>
      <c r="H27" s="157"/>
      <c r="I27" s="157"/>
      <c r="J27" s="163"/>
      <c r="K27" s="20"/>
      <c r="L27" s="21"/>
      <c r="M27" s="21"/>
      <c r="N27" s="21"/>
      <c r="O27" s="22">
        <v>7488</v>
      </c>
      <c r="P27" s="22">
        <v>617</v>
      </c>
      <c r="Q27" s="22"/>
      <c r="R27" s="22"/>
      <c r="S27" s="28"/>
      <c r="T27" s="21"/>
      <c r="U27" s="22">
        <v>1635</v>
      </c>
      <c r="V27" s="22">
        <v>369</v>
      </c>
      <c r="W27" s="22"/>
      <c r="X27" s="21"/>
      <c r="Y27" s="156"/>
      <c r="Z27" s="157"/>
      <c r="AA27" s="157"/>
      <c r="AB27" s="157"/>
      <c r="AC27" s="157"/>
      <c r="AD27" s="157"/>
      <c r="AE27" s="157"/>
      <c r="AF27" s="157"/>
      <c r="AG27" s="157"/>
      <c r="AH27" s="158"/>
    </row>
    <row r="28" spans="1:34" s="91" customFormat="1" ht="21" customHeight="1">
      <c r="A28" s="143" t="s">
        <v>158</v>
      </c>
      <c r="B28" s="135"/>
      <c r="C28" s="135"/>
      <c r="D28" s="135"/>
      <c r="E28" s="135"/>
      <c r="F28" s="126" t="s">
        <v>86</v>
      </c>
      <c r="G28" s="156"/>
      <c r="H28" s="157"/>
      <c r="I28" s="157"/>
      <c r="J28" s="163"/>
      <c r="K28" s="41"/>
      <c r="L28" s="49"/>
      <c r="M28" s="49"/>
      <c r="N28" s="49"/>
      <c r="O28" s="28">
        <v>-47</v>
      </c>
      <c r="P28" s="28">
        <v>-13</v>
      </c>
      <c r="Q28" s="28"/>
      <c r="R28" s="28"/>
      <c r="S28" s="28"/>
      <c r="T28" s="49"/>
      <c r="U28" s="28">
        <v>0</v>
      </c>
      <c r="V28" s="28">
        <v>0</v>
      </c>
      <c r="W28" s="28"/>
      <c r="X28" s="49"/>
      <c r="Y28" s="156"/>
      <c r="Z28" s="157"/>
      <c r="AA28" s="157"/>
      <c r="AB28" s="157"/>
      <c r="AC28" s="157"/>
      <c r="AD28" s="157"/>
      <c r="AE28" s="157"/>
      <c r="AF28" s="157"/>
      <c r="AG28" s="157"/>
      <c r="AH28" s="158"/>
    </row>
    <row r="29" spans="1:34" s="91" customFormat="1" ht="21" customHeight="1">
      <c r="A29" s="143" t="s">
        <v>87</v>
      </c>
      <c r="B29" s="135"/>
      <c r="C29" s="135"/>
      <c r="D29" s="135"/>
      <c r="E29" s="135"/>
      <c r="F29" s="126" t="s">
        <v>88</v>
      </c>
      <c r="G29" s="156"/>
      <c r="H29" s="157"/>
      <c r="I29" s="157"/>
      <c r="J29" s="163"/>
      <c r="K29" s="41"/>
      <c r="L29" s="49"/>
      <c r="M29" s="49"/>
      <c r="N29" s="49"/>
      <c r="O29" s="28">
        <v>35780</v>
      </c>
      <c r="P29" s="28">
        <v>7671</v>
      </c>
      <c r="Q29" s="28">
        <v>4008.8546882234614</v>
      </c>
      <c r="R29" s="28"/>
      <c r="S29" s="28"/>
      <c r="T29" s="49"/>
      <c r="U29" s="28">
        <v>14730</v>
      </c>
      <c r="V29" s="28">
        <v>43288</v>
      </c>
      <c r="W29" s="28"/>
      <c r="X29" s="49"/>
      <c r="Y29" s="156"/>
      <c r="Z29" s="157"/>
      <c r="AA29" s="157"/>
      <c r="AB29" s="157"/>
      <c r="AC29" s="157"/>
      <c r="AD29" s="157"/>
      <c r="AE29" s="157"/>
      <c r="AF29" s="157"/>
      <c r="AG29" s="157"/>
      <c r="AH29" s="158"/>
    </row>
    <row r="30" spans="1:34" s="91" customFormat="1" ht="21" customHeight="1" thickBot="1">
      <c r="A30" s="102" t="s">
        <v>89</v>
      </c>
      <c r="B30" s="4"/>
      <c r="C30" s="4"/>
      <c r="D30" s="4"/>
      <c r="E30" s="4"/>
      <c r="F30" s="137" t="s">
        <v>90</v>
      </c>
      <c r="G30" s="156"/>
      <c r="H30" s="157"/>
      <c r="I30" s="157"/>
      <c r="J30" s="163"/>
      <c r="K30" s="20"/>
      <c r="L30" s="21"/>
      <c r="M30" s="21"/>
      <c r="N30" s="21"/>
      <c r="O30" s="22">
        <v>4088</v>
      </c>
      <c r="P30" s="22">
        <v>1744</v>
      </c>
      <c r="Q30" s="22"/>
      <c r="R30" s="22"/>
      <c r="S30" s="50"/>
      <c r="T30" s="21"/>
      <c r="U30" s="22">
        <v>0</v>
      </c>
      <c r="V30" s="22">
        <v>0</v>
      </c>
      <c r="W30" s="22"/>
      <c r="X30" s="21"/>
      <c r="Y30" s="156"/>
      <c r="Z30" s="157"/>
      <c r="AA30" s="157"/>
      <c r="AB30" s="157"/>
      <c r="AC30" s="157"/>
      <c r="AD30" s="157"/>
      <c r="AE30" s="157"/>
      <c r="AF30" s="157"/>
      <c r="AG30" s="157"/>
      <c r="AH30" s="158"/>
    </row>
    <row r="31" spans="1:34" s="91" customFormat="1" ht="21" customHeight="1" thickBot="1" thickTop="1">
      <c r="A31" s="144" t="s">
        <v>3</v>
      </c>
      <c r="B31" s="145"/>
      <c r="C31" s="145"/>
      <c r="D31" s="145"/>
      <c r="E31" s="145"/>
      <c r="F31" s="146" t="s">
        <v>91</v>
      </c>
      <c r="G31" s="159"/>
      <c r="H31" s="160"/>
      <c r="I31" s="160"/>
      <c r="J31" s="164"/>
      <c r="K31" s="55"/>
      <c r="L31" s="56"/>
      <c r="M31" s="56"/>
      <c r="N31" s="56"/>
      <c r="O31" s="56">
        <v>74048</v>
      </c>
      <c r="P31" s="56">
        <v>88152</v>
      </c>
      <c r="Q31" s="57">
        <v>18626.85883764857</v>
      </c>
      <c r="R31" s="57"/>
      <c r="S31" s="55"/>
      <c r="T31" s="56"/>
      <c r="U31" s="56">
        <v>62214</v>
      </c>
      <c r="V31" s="56">
        <v>73388</v>
      </c>
      <c r="W31" s="57"/>
      <c r="X31" s="56"/>
      <c r="Y31" s="159"/>
      <c r="Z31" s="160"/>
      <c r="AA31" s="160"/>
      <c r="AB31" s="160"/>
      <c r="AC31" s="160"/>
      <c r="AD31" s="160"/>
      <c r="AE31" s="160"/>
      <c r="AF31" s="160"/>
      <c r="AG31" s="160"/>
      <c r="AH31" s="161"/>
    </row>
    <row r="32" spans="1:34" s="91" customFormat="1" ht="21" customHeight="1">
      <c r="A32" s="152" t="s">
        <v>155</v>
      </c>
      <c r="B32" s="4"/>
      <c r="C32" s="4"/>
      <c r="D32" s="4"/>
      <c r="E32" s="4"/>
      <c r="F32" s="151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6:7" s="91" customFormat="1" ht="23.25" customHeight="1">
      <c r="F33" s="147"/>
      <c r="G33" s="148" t="s">
        <v>92</v>
      </c>
    </row>
    <row r="34" spans="6:7" s="91" customFormat="1" ht="23.25" customHeight="1">
      <c r="F34" s="147"/>
      <c r="G34" s="148" t="s">
        <v>93</v>
      </c>
    </row>
    <row r="35" s="91" customFormat="1" ht="13.5">
      <c r="F35" s="147"/>
    </row>
    <row r="36" s="91" customFormat="1" ht="13.5">
      <c r="F36" s="147"/>
    </row>
    <row r="37" s="91" customFormat="1" ht="13.5">
      <c r="F37" s="147"/>
    </row>
    <row r="38" s="91" customFormat="1" ht="13.5">
      <c r="F38" s="147"/>
    </row>
    <row r="39" s="91" customFormat="1" ht="13.5">
      <c r="F39" s="147"/>
    </row>
    <row r="40" s="91" customFormat="1" ht="13.5">
      <c r="F40" s="147"/>
    </row>
    <row r="41" s="91" customFormat="1" ht="13.5">
      <c r="F41" s="147"/>
    </row>
    <row r="42" s="91" customFormat="1" ht="13.5">
      <c r="F42" s="147"/>
    </row>
    <row r="43" s="91" customFormat="1" ht="13.5">
      <c r="F43" s="147"/>
    </row>
    <row r="44" s="91" customFormat="1" ht="13.5">
      <c r="F44" s="147"/>
    </row>
    <row r="45" s="91" customFormat="1" ht="13.5">
      <c r="F45" s="147"/>
    </row>
    <row r="46" s="91" customFormat="1" ht="13.5">
      <c r="F46" s="147"/>
    </row>
    <row r="47" s="91" customFormat="1" ht="13.5">
      <c r="F47" s="147"/>
    </row>
    <row r="48" s="91" customFormat="1" ht="13.5">
      <c r="F48" s="147"/>
    </row>
    <row r="49" s="91" customFormat="1" ht="13.5">
      <c r="F49" s="147"/>
    </row>
    <row r="50" s="91" customFormat="1" ht="13.5">
      <c r="F50" s="147"/>
    </row>
    <row r="51" s="91" customFormat="1" ht="13.5">
      <c r="F51" s="147"/>
    </row>
    <row r="52" s="91" customFormat="1" ht="13.5">
      <c r="F52" s="147"/>
    </row>
    <row r="53" s="91" customFormat="1" ht="13.5">
      <c r="F53" s="147"/>
    </row>
    <row r="54" s="91" customFormat="1" ht="13.5">
      <c r="F54" s="147"/>
    </row>
  </sheetData>
  <mergeCells count="6">
    <mergeCell ref="Y26:AH31"/>
    <mergeCell ref="G26:J31"/>
    <mergeCell ref="X4:X5"/>
    <mergeCell ref="Z4:Z5"/>
    <mergeCell ref="AA4:AA5"/>
    <mergeCell ref="AD5:AD7"/>
  </mergeCells>
  <printOptions/>
  <pageMargins left="0.3937007874015748" right="0.3937007874015748" top="0.5905511811023623" bottom="0.5905511811023623" header="0.5118110236220472" footer="0.5118110236220472"/>
  <pageSetup cellComments="asDisplayed" fitToHeight="1" fitToWidth="1" horizontalDpi="600" verticalDpi="600" orientation="landscape" paperSize="9" scale="49" r:id="rId1"/>
  <headerFooter alignWithMargins="0">
    <oddHeader>&amp;L&amp;A&amp;R&amp;D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AH54"/>
  <sheetViews>
    <sheetView zoomScale="75" zoomScaleNormal="75" zoomScaleSheetLayoutView="50" workbookViewId="0" topLeftCell="A1">
      <pane xSplit="6" ySplit="8" topLeftCell="G9" activePane="bottomRight" state="frozen"/>
      <selection pane="topLeft" activeCell="S1" sqref="S1"/>
      <selection pane="topRight" activeCell="S1" sqref="S1"/>
      <selection pane="bottomLeft" activeCell="S1" sqref="S1"/>
      <selection pane="bottomRight" activeCell="A2" sqref="A2"/>
    </sheetView>
  </sheetViews>
  <sheetFormatPr defaultColWidth="9.00390625" defaultRowHeight="13.5"/>
  <cols>
    <col min="1" max="4" width="4.125" style="90" customWidth="1"/>
    <col min="5" max="5" width="11.625" style="90" customWidth="1"/>
    <col min="6" max="6" width="6.00390625" style="149" customWidth="1"/>
    <col min="7" max="7" width="9.125" style="90" customWidth="1"/>
    <col min="8" max="8" width="9.75390625" style="90" customWidth="1"/>
    <col min="9" max="9" width="8.75390625" style="90" customWidth="1"/>
    <col min="10" max="21" width="9.125" style="90" customWidth="1"/>
    <col min="22" max="22" width="10.25390625" style="90" customWidth="1"/>
    <col min="23" max="34" width="9.125" style="90" customWidth="1"/>
    <col min="35" max="16384" width="9.00390625" style="90" customWidth="1"/>
  </cols>
  <sheetData>
    <row r="1" spans="1:15" ht="28.5" customHeight="1">
      <c r="A1" s="150" t="s">
        <v>150</v>
      </c>
      <c r="F1" s="90"/>
      <c r="M1" s="91"/>
      <c r="N1" s="91"/>
      <c r="O1" s="91"/>
    </row>
    <row r="2" spans="5:32" s="91" customFormat="1" ht="28.5" customHeight="1" thickBot="1">
      <c r="E2" s="4"/>
      <c r="F2" s="92"/>
      <c r="G2" s="91" t="s">
        <v>154</v>
      </c>
      <c r="P2" s="91" t="s">
        <v>156</v>
      </c>
      <c r="AF2" s="91" t="s">
        <v>153</v>
      </c>
    </row>
    <row r="3" spans="1:34" s="91" customFormat="1" ht="20.25" customHeight="1">
      <c r="A3" s="93"/>
      <c r="B3" s="94"/>
      <c r="C3" s="94"/>
      <c r="D3" s="94"/>
      <c r="E3" s="94"/>
      <c r="F3" s="95"/>
      <c r="G3" s="94" t="s">
        <v>3</v>
      </c>
      <c r="H3" s="96" t="s">
        <v>4</v>
      </c>
      <c r="I3" s="96" t="s">
        <v>5</v>
      </c>
      <c r="J3" s="97" t="s">
        <v>6</v>
      </c>
      <c r="K3" s="94" t="s">
        <v>7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8"/>
      <c r="Y3" s="99" t="s">
        <v>8</v>
      </c>
      <c r="Z3" s="94"/>
      <c r="AA3" s="94"/>
      <c r="AB3" s="94"/>
      <c r="AC3" s="94"/>
      <c r="AD3" s="94"/>
      <c r="AE3" s="96" t="s">
        <v>9</v>
      </c>
      <c r="AF3" s="94" t="s">
        <v>10</v>
      </c>
      <c r="AG3" s="100" t="s">
        <v>11</v>
      </c>
      <c r="AH3" s="101" t="s">
        <v>12</v>
      </c>
    </row>
    <row r="4" spans="1:34" s="91" customFormat="1" ht="22.5" customHeight="1">
      <c r="A4" s="102"/>
      <c r="B4" s="4"/>
      <c r="C4" s="4"/>
      <c r="D4" s="4"/>
      <c r="E4" s="4"/>
      <c r="F4" s="103"/>
      <c r="G4" s="4"/>
      <c r="H4" s="1" t="s">
        <v>13</v>
      </c>
      <c r="I4" s="1" t="s">
        <v>14</v>
      </c>
      <c r="J4" s="104"/>
      <c r="K4" s="4"/>
      <c r="L4" s="37" t="s">
        <v>15</v>
      </c>
      <c r="M4" s="3"/>
      <c r="N4" s="3"/>
      <c r="O4" s="3"/>
      <c r="P4" s="3"/>
      <c r="Q4" s="3"/>
      <c r="R4" s="39"/>
      <c r="S4" s="3" t="s">
        <v>157</v>
      </c>
      <c r="T4" s="3"/>
      <c r="U4" s="3"/>
      <c r="V4" s="3"/>
      <c r="W4" s="105"/>
      <c r="X4" s="165" t="s">
        <v>16</v>
      </c>
      <c r="Y4" s="106"/>
      <c r="Z4" s="167" t="s">
        <v>17</v>
      </c>
      <c r="AA4" s="165" t="s">
        <v>18</v>
      </c>
      <c r="AB4" s="3"/>
      <c r="AC4" s="3"/>
      <c r="AD4" s="3"/>
      <c r="AE4" s="1" t="s">
        <v>19</v>
      </c>
      <c r="AF4" s="4"/>
      <c r="AG4" s="107"/>
      <c r="AH4" s="108"/>
    </row>
    <row r="5" spans="1:34" s="91" customFormat="1" ht="27.75" customHeight="1">
      <c r="A5" s="102"/>
      <c r="B5" s="4"/>
      <c r="C5" s="4"/>
      <c r="D5" s="4"/>
      <c r="E5" s="4"/>
      <c r="F5" s="103"/>
      <c r="G5" s="4"/>
      <c r="H5" s="1"/>
      <c r="I5" s="1"/>
      <c r="J5" s="104"/>
      <c r="K5" s="4"/>
      <c r="L5" s="5"/>
      <c r="M5" s="37" t="s">
        <v>20</v>
      </c>
      <c r="N5" s="3"/>
      <c r="O5" s="3"/>
      <c r="P5" s="3"/>
      <c r="Q5" s="39"/>
      <c r="R5" s="1" t="s">
        <v>21</v>
      </c>
      <c r="S5" s="4"/>
      <c r="T5" s="37" t="s">
        <v>20</v>
      </c>
      <c r="U5" s="3"/>
      <c r="V5" s="6"/>
      <c r="W5" s="2" t="s">
        <v>21</v>
      </c>
      <c r="X5" s="166"/>
      <c r="Y5" s="106"/>
      <c r="Z5" s="168"/>
      <c r="AA5" s="166"/>
      <c r="AB5" s="37" t="s">
        <v>22</v>
      </c>
      <c r="AC5" s="2" t="s">
        <v>23</v>
      </c>
      <c r="AD5" s="167" t="s">
        <v>24</v>
      </c>
      <c r="AE5" s="109"/>
      <c r="AF5" s="110"/>
      <c r="AG5" s="107"/>
      <c r="AH5" s="108"/>
    </row>
    <row r="6" spans="1:34" s="91" customFormat="1" ht="20.25" customHeight="1">
      <c r="A6" s="102"/>
      <c r="B6" s="4"/>
      <c r="C6" s="4"/>
      <c r="D6" s="4"/>
      <c r="E6" s="4"/>
      <c r="F6" s="103"/>
      <c r="G6" s="4"/>
      <c r="H6" s="1"/>
      <c r="I6" s="1"/>
      <c r="J6" s="104"/>
      <c r="K6" s="4"/>
      <c r="L6" s="5"/>
      <c r="M6" s="5"/>
      <c r="N6" s="37" t="s">
        <v>25</v>
      </c>
      <c r="O6" s="3"/>
      <c r="P6" s="3"/>
      <c r="Q6" s="2" t="s">
        <v>26</v>
      </c>
      <c r="R6" s="1"/>
      <c r="S6" s="4"/>
      <c r="T6" s="5"/>
      <c r="U6" s="2" t="s">
        <v>27</v>
      </c>
      <c r="V6" s="6" t="s">
        <v>28</v>
      </c>
      <c r="W6" s="7"/>
      <c r="X6" s="8"/>
      <c r="Y6" s="106"/>
      <c r="Z6" s="5"/>
      <c r="AA6" s="5"/>
      <c r="AB6" s="5"/>
      <c r="AC6" s="1"/>
      <c r="AD6" s="168"/>
      <c r="AE6" s="1"/>
      <c r="AF6" s="4"/>
      <c r="AG6" s="107"/>
      <c r="AH6" s="108"/>
    </row>
    <row r="7" spans="1:34" s="91" customFormat="1" ht="27">
      <c r="A7" s="102"/>
      <c r="B7" s="4"/>
      <c r="C7" s="4"/>
      <c r="D7" s="4"/>
      <c r="E7" s="4"/>
      <c r="F7" s="103"/>
      <c r="G7" s="12"/>
      <c r="H7" s="11"/>
      <c r="I7" s="11"/>
      <c r="J7" s="111"/>
      <c r="K7" s="12"/>
      <c r="L7" s="13"/>
      <c r="M7" s="13"/>
      <c r="N7" s="13"/>
      <c r="O7" s="9" t="s">
        <v>29</v>
      </c>
      <c r="P7" s="10" t="s">
        <v>30</v>
      </c>
      <c r="Q7" s="11"/>
      <c r="R7" s="11"/>
      <c r="S7" s="12"/>
      <c r="T7" s="13"/>
      <c r="U7" s="11"/>
      <c r="V7" s="14"/>
      <c r="W7" s="15"/>
      <c r="X7" s="16"/>
      <c r="Y7" s="112"/>
      <c r="Z7" s="13"/>
      <c r="AA7" s="13"/>
      <c r="AB7" s="13"/>
      <c r="AC7" s="11"/>
      <c r="AD7" s="169"/>
      <c r="AE7" s="1"/>
      <c r="AF7" s="4"/>
      <c r="AG7" s="107"/>
      <c r="AH7" s="108"/>
    </row>
    <row r="8" spans="1:34" s="91" customFormat="1" ht="20.25" customHeight="1" thickBot="1">
      <c r="A8" s="113"/>
      <c r="B8" s="114"/>
      <c r="C8" s="114"/>
      <c r="D8" s="114"/>
      <c r="E8" s="114"/>
      <c r="F8" s="115"/>
      <c r="G8" s="116" t="s">
        <v>31</v>
      </c>
      <c r="H8" s="117" t="s">
        <v>32</v>
      </c>
      <c r="I8" s="117" t="s">
        <v>33</v>
      </c>
      <c r="J8" s="118" t="s">
        <v>34</v>
      </c>
      <c r="K8" s="116" t="s">
        <v>35</v>
      </c>
      <c r="L8" s="119" t="s">
        <v>36</v>
      </c>
      <c r="M8" s="119" t="s">
        <v>37</v>
      </c>
      <c r="N8" s="119" t="s">
        <v>38</v>
      </c>
      <c r="O8" s="117" t="s">
        <v>39</v>
      </c>
      <c r="P8" s="116" t="s">
        <v>40</v>
      </c>
      <c r="Q8" s="117" t="s">
        <v>41</v>
      </c>
      <c r="R8" s="116" t="s">
        <v>0</v>
      </c>
      <c r="S8" s="117" t="s">
        <v>1</v>
      </c>
      <c r="T8" s="116" t="s">
        <v>2</v>
      </c>
      <c r="U8" s="117" t="s">
        <v>42</v>
      </c>
      <c r="V8" s="120" t="s">
        <v>43</v>
      </c>
      <c r="W8" s="116" t="s">
        <v>44</v>
      </c>
      <c r="X8" s="119" t="s">
        <v>45</v>
      </c>
      <c r="Y8" s="121" t="s">
        <v>46</v>
      </c>
      <c r="Z8" s="117" t="s">
        <v>47</v>
      </c>
      <c r="AA8" s="116" t="s">
        <v>48</v>
      </c>
      <c r="AB8" s="117" t="s">
        <v>49</v>
      </c>
      <c r="AC8" s="116" t="s">
        <v>50</v>
      </c>
      <c r="AD8" s="117" t="s">
        <v>51</v>
      </c>
      <c r="AE8" s="116" t="s">
        <v>52</v>
      </c>
      <c r="AF8" s="117" t="s">
        <v>53</v>
      </c>
      <c r="AG8" s="116" t="s">
        <v>54</v>
      </c>
      <c r="AH8" s="122" t="s">
        <v>55</v>
      </c>
    </row>
    <row r="9" spans="1:34" s="91" customFormat="1" ht="21" customHeight="1" thickTop="1">
      <c r="A9" s="102" t="s">
        <v>56</v>
      </c>
      <c r="B9" s="4"/>
      <c r="C9" s="4"/>
      <c r="D9" s="4"/>
      <c r="E9" s="4"/>
      <c r="F9" s="123" t="s">
        <v>57</v>
      </c>
      <c r="G9" s="17"/>
      <c r="H9" s="18"/>
      <c r="I9" s="18"/>
      <c r="J9" s="19"/>
      <c r="K9" s="20"/>
      <c r="L9" s="21"/>
      <c r="M9" s="21"/>
      <c r="N9" s="21"/>
      <c r="O9" s="22"/>
      <c r="P9" s="20"/>
      <c r="Q9" s="22"/>
      <c r="R9" s="22"/>
      <c r="S9" s="18"/>
      <c r="T9" s="21"/>
      <c r="U9" s="22"/>
      <c r="V9" s="23"/>
      <c r="W9" s="23"/>
      <c r="X9" s="20"/>
      <c r="Y9" s="24"/>
      <c r="Z9" s="21"/>
      <c r="AA9" s="21"/>
      <c r="AB9" s="21"/>
      <c r="AC9" s="22"/>
      <c r="AD9" s="20"/>
      <c r="AE9" s="22"/>
      <c r="AF9" s="20"/>
      <c r="AG9" s="25"/>
      <c r="AH9" s="26"/>
    </row>
    <row r="10" spans="1:34" s="91" customFormat="1" ht="21" customHeight="1">
      <c r="A10" s="102"/>
      <c r="B10" s="37" t="s">
        <v>58</v>
      </c>
      <c r="C10" s="3"/>
      <c r="D10" s="3"/>
      <c r="E10" s="6"/>
      <c r="F10" s="124" t="s">
        <v>59</v>
      </c>
      <c r="G10" s="27"/>
      <c r="H10" s="28"/>
      <c r="I10" s="28"/>
      <c r="J10" s="29"/>
      <c r="K10" s="30"/>
      <c r="L10" s="31"/>
      <c r="M10" s="31"/>
      <c r="N10" s="31"/>
      <c r="O10" s="32"/>
      <c r="P10" s="30"/>
      <c r="Q10" s="32"/>
      <c r="R10" s="32"/>
      <c r="S10" s="28"/>
      <c r="T10" s="31"/>
      <c r="U10" s="32"/>
      <c r="V10" s="33"/>
      <c r="W10" s="33"/>
      <c r="X10" s="30"/>
      <c r="Y10" s="34"/>
      <c r="Z10" s="31"/>
      <c r="AA10" s="31"/>
      <c r="AB10" s="31"/>
      <c r="AC10" s="32"/>
      <c r="AD10" s="30"/>
      <c r="AE10" s="32"/>
      <c r="AF10" s="30"/>
      <c r="AG10" s="35"/>
      <c r="AH10" s="36"/>
    </row>
    <row r="11" spans="1:34" s="91" customFormat="1" ht="21" customHeight="1">
      <c r="A11" s="102"/>
      <c r="B11" s="5"/>
      <c r="C11" s="37" t="s">
        <v>15</v>
      </c>
      <c r="D11" s="3"/>
      <c r="E11" s="6"/>
      <c r="F11" s="124" t="s">
        <v>101</v>
      </c>
      <c r="G11" s="27"/>
      <c r="H11" s="28"/>
      <c r="I11" s="28"/>
      <c r="J11" s="29"/>
      <c r="K11" s="30"/>
      <c r="L11" s="31"/>
      <c r="M11" s="31"/>
      <c r="N11" s="31"/>
      <c r="O11" s="32"/>
      <c r="P11" s="30"/>
      <c r="Q11" s="32"/>
      <c r="R11" s="32"/>
      <c r="S11" s="28"/>
      <c r="T11" s="31"/>
      <c r="U11" s="32"/>
      <c r="V11" s="33"/>
      <c r="W11" s="33"/>
      <c r="X11" s="30"/>
      <c r="Y11" s="34"/>
      <c r="Z11" s="31"/>
      <c r="AA11" s="31"/>
      <c r="AB11" s="31"/>
      <c r="AC11" s="32"/>
      <c r="AD11" s="30"/>
      <c r="AE11" s="32"/>
      <c r="AF11" s="30"/>
      <c r="AG11" s="35"/>
      <c r="AH11" s="36"/>
    </row>
    <row r="12" spans="1:34" s="91" customFormat="1" ht="21" customHeight="1">
      <c r="A12" s="102"/>
      <c r="B12" s="5"/>
      <c r="C12" s="5"/>
      <c r="D12" s="37" t="s">
        <v>61</v>
      </c>
      <c r="E12" s="6"/>
      <c r="F12" s="124" t="s">
        <v>62</v>
      </c>
      <c r="G12" s="27">
        <v>70668</v>
      </c>
      <c r="H12" s="125">
        <v>5103.974064624886</v>
      </c>
      <c r="I12" s="28"/>
      <c r="J12" s="29">
        <f aca="true" t="shared" si="0" ref="J12:J20">+G12+H12+I12</f>
        <v>75771.97406462488</v>
      </c>
      <c r="K12" s="30">
        <f>+L12+S12+X12</f>
        <v>67220.98752871488</v>
      </c>
      <c r="L12" s="31">
        <f>+M12+R12</f>
        <v>46239.65426304999</v>
      </c>
      <c r="M12" s="31">
        <f>+N12+Q12</f>
        <v>0</v>
      </c>
      <c r="N12" s="31">
        <f>+O12+P12</f>
        <v>0</v>
      </c>
      <c r="O12" s="32">
        <v>0</v>
      </c>
      <c r="P12" s="30">
        <v>0</v>
      </c>
      <c r="Q12" s="32"/>
      <c r="R12" s="32">
        <v>46239.65426304999</v>
      </c>
      <c r="S12" s="31">
        <f>+T12+W12</f>
        <v>19759.510899120953</v>
      </c>
      <c r="T12" s="31">
        <f>+U12+V12</f>
        <v>0</v>
      </c>
      <c r="U12" s="32">
        <v>0</v>
      </c>
      <c r="V12" s="33">
        <v>0</v>
      </c>
      <c r="W12" s="33">
        <v>19759.510899120953</v>
      </c>
      <c r="X12" s="30">
        <v>1221.822366543933</v>
      </c>
      <c r="Y12" s="34">
        <f>+Z12+AA12</f>
        <v>8539.008500295507</v>
      </c>
      <c r="Z12" s="31">
        <v>0</v>
      </c>
      <c r="AA12" s="31">
        <f>+AB12+AC12+AD12</f>
        <v>8539.008500295507</v>
      </c>
      <c r="AB12" s="31">
        <v>8539.008500295507</v>
      </c>
      <c r="AC12" s="32">
        <v>0</v>
      </c>
      <c r="AD12" s="30"/>
      <c r="AE12" s="32"/>
      <c r="AF12" s="30">
        <v>11.978035614504295</v>
      </c>
      <c r="AG12" s="35">
        <f>+K12+Y12+AF12+AE12</f>
        <v>75771.97406462488</v>
      </c>
      <c r="AH12" s="36">
        <f>+AG12-J12</f>
        <v>0</v>
      </c>
    </row>
    <row r="13" spans="1:34" s="91" customFormat="1" ht="21" customHeight="1">
      <c r="A13" s="102"/>
      <c r="B13" s="5"/>
      <c r="C13" s="11"/>
      <c r="D13" s="38" t="s">
        <v>63</v>
      </c>
      <c r="E13" s="39"/>
      <c r="F13" s="126" t="s">
        <v>64</v>
      </c>
      <c r="G13" s="27">
        <v>88152</v>
      </c>
      <c r="H13" s="125">
        <v>6989.677034123968</v>
      </c>
      <c r="I13" s="40"/>
      <c r="J13" s="29">
        <f t="shared" si="0"/>
        <v>95141.67703412398</v>
      </c>
      <c r="K13" s="27">
        <f>+L13+S13+X13</f>
        <v>93807.28050834668</v>
      </c>
      <c r="L13" s="49">
        <f>+M13+R13</f>
        <v>93807.28050834668</v>
      </c>
      <c r="M13" s="49">
        <f>+N13+Q13</f>
        <v>0</v>
      </c>
      <c r="N13" s="49">
        <f>+O13+P13</f>
        <v>0</v>
      </c>
      <c r="O13" s="28">
        <v>0</v>
      </c>
      <c r="P13" s="41">
        <v>0</v>
      </c>
      <c r="Q13" s="28"/>
      <c r="R13" s="28">
        <v>93807.28050834668</v>
      </c>
      <c r="S13" s="49">
        <f>+T13+W13</f>
        <v>0</v>
      </c>
      <c r="T13" s="49">
        <f>+U13+V13</f>
        <v>0</v>
      </c>
      <c r="U13" s="28">
        <v>0</v>
      </c>
      <c r="V13" s="127">
        <v>0</v>
      </c>
      <c r="W13" s="127">
        <v>0</v>
      </c>
      <c r="X13" s="41">
        <v>0</v>
      </c>
      <c r="Y13" s="128">
        <f>+Z13+AA13</f>
        <v>1314.3905808630852</v>
      </c>
      <c r="Z13" s="49">
        <v>0</v>
      </c>
      <c r="AA13" s="49">
        <f>+AB13+AC13+AD13</f>
        <v>1314.3905808630852</v>
      </c>
      <c r="AB13" s="49">
        <v>1314.3905808630852</v>
      </c>
      <c r="AC13" s="28">
        <v>0</v>
      </c>
      <c r="AD13" s="41"/>
      <c r="AE13" s="28"/>
      <c r="AF13" s="41">
        <v>0</v>
      </c>
      <c r="AG13" s="29">
        <f>+K13+Y13+AF13+AE13</f>
        <v>95121.67108920976</v>
      </c>
      <c r="AH13" s="129">
        <f>+AG13-J13</f>
        <v>-20.005944914213615</v>
      </c>
    </row>
    <row r="14" spans="1:34" s="91" customFormat="1" ht="21" customHeight="1">
      <c r="A14" s="102"/>
      <c r="B14" s="5"/>
      <c r="C14" s="5" t="s">
        <v>157</v>
      </c>
      <c r="D14" s="4"/>
      <c r="E14" s="42"/>
      <c r="F14" s="130" t="s">
        <v>65</v>
      </c>
      <c r="G14" s="27">
        <f>+G15+G18</f>
        <v>132481</v>
      </c>
      <c r="H14" s="28">
        <f>+H15+H18</f>
        <v>3.739481588928061</v>
      </c>
      <c r="I14" s="28"/>
      <c r="J14" s="29">
        <f t="shared" si="0"/>
        <v>132484.73948158894</v>
      </c>
      <c r="K14" s="43"/>
      <c r="L14" s="44"/>
      <c r="M14" s="21"/>
      <c r="N14" s="21"/>
      <c r="O14" s="22"/>
      <c r="P14" s="20"/>
      <c r="Q14" s="22"/>
      <c r="R14" s="22"/>
      <c r="S14" s="44"/>
      <c r="T14" s="21"/>
      <c r="U14" s="22"/>
      <c r="V14" s="23"/>
      <c r="W14" s="23"/>
      <c r="X14" s="20"/>
      <c r="Y14" s="24"/>
      <c r="Z14" s="45"/>
      <c r="AA14" s="21"/>
      <c r="AB14" s="21"/>
      <c r="AC14" s="22"/>
      <c r="AD14" s="20"/>
      <c r="AE14" s="22"/>
      <c r="AF14" s="20"/>
      <c r="AG14" s="131">
        <f>+AG15+AG18</f>
        <v>132484.73948158894</v>
      </c>
      <c r="AH14" s="36">
        <f>+AG14-J14</f>
        <v>0</v>
      </c>
    </row>
    <row r="15" spans="1:34" s="91" customFormat="1" ht="21" customHeight="1">
      <c r="A15" s="102"/>
      <c r="B15" s="5"/>
      <c r="C15" s="5"/>
      <c r="D15" s="37" t="s">
        <v>66</v>
      </c>
      <c r="E15" s="6"/>
      <c r="F15" s="124" t="s">
        <v>67</v>
      </c>
      <c r="G15" s="27">
        <v>58030</v>
      </c>
      <c r="H15" s="28">
        <f>+H16</f>
        <v>3.739481588928061</v>
      </c>
      <c r="I15" s="28"/>
      <c r="J15" s="29">
        <f t="shared" si="0"/>
        <v>58033.73948158893</v>
      </c>
      <c r="K15" s="41"/>
      <c r="L15" s="28"/>
      <c r="M15" s="31"/>
      <c r="N15" s="31"/>
      <c r="O15" s="32"/>
      <c r="P15" s="30"/>
      <c r="Q15" s="32"/>
      <c r="R15" s="32"/>
      <c r="S15" s="28"/>
      <c r="T15" s="31"/>
      <c r="U15" s="32"/>
      <c r="V15" s="33"/>
      <c r="W15" s="33"/>
      <c r="X15" s="30"/>
      <c r="Y15" s="34"/>
      <c r="Z15" s="31"/>
      <c r="AA15" s="31"/>
      <c r="AB15" s="31"/>
      <c r="AC15" s="32"/>
      <c r="AD15" s="30"/>
      <c r="AE15" s="32"/>
      <c r="AF15" s="30"/>
      <c r="AG15" s="35">
        <f>+AG16+AG17</f>
        <v>58033.739481588935</v>
      </c>
      <c r="AH15" s="36">
        <f>+AG15-J15</f>
        <v>0</v>
      </c>
    </row>
    <row r="16" spans="1:34" s="91" customFormat="1" ht="21" customHeight="1">
      <c r="A16" s="102"/>
      <c r="B16" s="5"/>
      <c r="C16" s="5"/>
      <c r="D16" s="5"/>
      <c r="E16" s="2" t="s">
        <v>68</v>
      </c>
      <c r="F16" s="124" t="s">
        <v>102</v>
      </c>
      <c r="G16" s="27">
        <f>+G15-G17</f>
        <v>62589.40861000515</v>
      </c>
      <c r="H16" s="125">
        <v>3.739481588928061</v>
      </c>
      <c r="I16" s="28"/>
      <c r="J16" s="29">
        <f t="shared" si="0"/>
        <v>62593.14809159408</v>
      </c>
      <c r="K16" s="41">
        <f>+L16</f>
        <v>25417.091875265756</v>
      </c>
      <c r="L16" s="49">
        <f>+M16+R16</f>
        <v>25417.091875265756</v>
      </c>
      <c r="M16" s="49">
        <f>+N16+Q16</f>
        <v>396.5589887640449</v>
      </c>
      <c r="N16" s="49">
        <f>+O16+P16</f>
        <v>396.5589887640449</v>
      </c>
      <c r="O16" s="28">
        <v>385.5589887640449</v>
      </c>
      <c r="P16" s="41">
        <v>11</v>
      </c>
      <c r="Q16" s="32"/>
      <c r="R16" s="28">
        <v>25020.53288650171</v>
      </c>
      <c r="S16" s="28"/>
      <c r="T16" s="31"/>
      <c r="U16" s="32"/>
      <c r="V16" s="33"/>
      <c r="W16" s="33"/>
      <c r="X16" s="30"/>
      <c r="Y16" s="128">
        <f>+AA16</f>
        <v>37139.59627083628</v>
      </c>
      <c r="Z16" s="31"/>
      <c r="AA16" s="31">
        <f>+AB16+AC16+AD16</f>
        <v>37139.59627083628</v>
      </c>
      <c r="AB16" s="49">
        <v>37139.59627083628</v>
      </c>
      <c r="AC16" s="28">
        <v>0</v>
      </c>
      <c r="AD16" s="30"/>
      <c r="AE16" s="28"/>
      <c r="AF16" s="41">
        <v>36.4599454920486</v>
      </c>
      <c r="AG16" s="35">
        <f>+K16+Y16+AF16+AE16</f>
        <v>62593.148091594085</v>
      </c>
      <c r="AH16" s="36"/>
    </row>
    <row r="17" spans="1:34" s="91" customFormat="1" ht="21" customHeight="1">
      <c r="A17" s="102"/>
      <c r="B17" s="5"/>
      <c r="C17" s="5"/>
      <c r="D17" s="5"/>
      <c r="E17" s="2" t="s">
        <v>70</v>
      </c>
      <c r="F17" s="124" t="s">
        <v>103</v>
      </c>
      <c r="G17" s="27">
        <f>+K17+Y17</f>
        <v>-4559.408610005151</v>
      </c>
      <c r="H17" s="28"/>
      <c r="I17" s="28"/>
      <c r="J17" s="29">
        <f t="shared" si="0"/>
        <v>-4559.408610005151</v>
      </c>
      <c r="K17" s="41">
        <f>+S17+X17</f>
        <v>4920.177217927486</v>
      </c>
      <c r="L17" s="28"/>
      <c r="M17" s="31"/>
      <c r="N17" s="31"/>
      <c r="O17" s="32"/>
      <c r="P17" s="30"/>
      <c r="Q17" s="32"/>
      <c r="R17" s="132"/>
      <c r="S17" s="49">
        <f>+T17+W17</f>
        <v>3730.399262012032</v>
      </c>
      <c r="T17" s="49">
        <f>+U17+V17</f>
        <v>279.4256104961211</v>
      </c>
      <c r="U17" s="28">
        <v>6.529237792136818</v>
      </c>
      <c r="V17" s="127">
        <v>272.8963727039843</v>
      </c>
      <c r="W17" s="127">
        <v>3450.973651515911</v>
      </c>
      <c r="X17" s="41">
        <v>1189.777955915454</v>
      </c>
      <c r="Y17" s="128">
        <f>+Z17</f>
        <v>-9479.585827932637</v>
      </c>
      <c r="Z17" s="49">
        <v>-9479.585827932637</v>
      </c>
      <c r="AA17" s="31"/>
      <c r="AB17" s="31"/>
      <c r="AC17" s="32"/>
      <c r="AD17" s="30"/>
      <c r="AE17" s="32"/>
      <c r="AF17" s="30"/>
      <c r="AG17" s="35">
        <f>+K17+Y17+AF17+AE17</f>
        <v>-4559.408610005151</v>
      </c>
      <c r="AH17" s="46"/>
    </row>
    <row r="18" spans="1:34" s="91" customFormat="1" ht="21" customHeight="1">
      <c r="A18" s="102"/>
      <c r="B18" s="5"/>
      <c r="C18" s="5"/>
      <c r="D18" s="37" t="s">
        <v>72</v>
      </c>
      <c r="E18" s="6"/>
      <c r="F18" s="124" t="s">
        <v>73</v>
      </c>
      <c r="G18" s="27">
        <v>74451</v>
      </c>
      <c r="H18" s="28">
        <f>+H19</f>
        <v>0</v>
      </c>
      <c r="I18" s="28"/>
      <c r="J18" s="29">
        <f t="shared" si="0"/>
        <v>74451</v>
      </c>
      <c r="K18" s="41"/>
      <c r="L18" s="28"/>
      <c r="M18" s="31"/>
      <c r="N18" s="31"/>
      <c r="O18" s="32"/>
      <c r="P18" s="30"/>
      <c r="Q18" s="32"/>
      <c r="R18" s="32"/>
      <c r="S18" s="28"/>
      <c r="T18" s="31"/>
      <c r="U18" s="32"/>
      <c r="V18" s="33"/>
      <c r="W18" s="33"/>
      <c r="X18" s="30"/>
      <c r="Y18" s="34"/>
      <c r="Z18" s="31"/>
      <c r="AA18" s="31"/>
      <c r="AB18" s="31"/>
      <c r="AC18" s="32"/>
      <c r="AD18" s="30"/>
      <c r="AE18" s="32"/>
      <c r="AF18" s="30"/>
      <c r="AG18" s="35">
        <f>+AG19+AG20</f>
        <v>74451</v>
      </c>
      <c r="AH18" s="36">
        <f>+AG18-J18</f>
        <v>0</v>
      </c>
    </row>
    <row r="19" spans="1:34" s="91" customFormat="1" ht="21" customHeight="1">
      <c r="A19" s="102"/>
      <c r="B19" s="5"/>
      <c r="C19" s="5"/>
      <c r="D19" s="5"/>
      <c r="E19" s="47" t="s">
        <v>68</v>
      </c>
      <c r="F19" s="126" t="s">
        <v>104</v>
      </c>
      <c r="G19" s="27">
        <f>+G18-G20</f>
        <v>6991.566362115904</v>
      </c>
      <c r="H19" s="125">
        <v>0</v>
      </c>
      <c r="I19" s="28"/>
      <c r="J19" s="29">
        <f t="shared" si="0"/>
        <v>6991.566362115904</v>
      </c>
      <c r="K19" s="41">
        <f>+L19</f>
        <v>5249.524603853669</v>
      </c>
      <c r="L19" s="49">
        <f>+M19+R19</f>
        <v>5249.524603853669</v>
      </c>
      <c r="M19" s="49">
        <f>+N19+Q19</f>
        <v>0</v>
      </c>
      <c r="N19" s="49">
        <f>+O19+P19</f>
        <v>0</v>
      </c>
      <c r="O19" s="28">
        <v>0</v>
      </c>
      <c r="P19" s="41">
        <v>0</v>
      </c>
      <c r="Q19" s="28"/>
      <c r="R19" s="28">
        <v>5249.524603853669</v>
      </c>
      <c r="S19" s="28"/>
      <c r="T19" s="49"/>
      <c r="U19" s="28"/>
      <c r="V19" s="127"/>
      <c r="W19" s="127"/>
      <c r="X19" s="41"/>
      <c r="Y19" s="128">
        <f>+AA19</f>
        <v>1742.0417582622404</v>
      </c>
      <c r="Z19" s="49"/>
      <c r="AA19" s="28">
        <f>+AB19+AC19+AD19</f>
        <v>1742.0417582622404</v>
      </c>
      <c r="AB19" s="49">
        <v>1742.0417582622404</v>
      </c>
      <c r="AC19" s="28">
        <v>0</v>
      </c>
      <c r="AD19" s="41"/>
      <c r="AE19" s="28"/>
      <c r="AF19" s="41">
        <v>0</v>
      </c>
      <c r="AG19" s="35">
        <f>+K19+Y19+AF19+AE19</f>
        <v>6991.566362115909</v>
      </c>
      <c r="AH19" s="36"/>
    </row>
    <row r="20" spans="1:34" s="91" customFormat="1" ht="21" customHeight="1">
      <c r="A20" s="102"/>
      <c r="B20" s="5"/>
      <c r="C20" s="5"/>
      <c r="D20" s="13"/>
      <c r="E20" s="11" t="s">
        <v>70</v>
      </c>
      <c r="F20" s="133" t="s">
        <v>105</v>
      </c>
      <c r="G20" s="27">
        <f>+K20+Y20</f>
        <v>67459.4336378841</v>
      </c>
      <c r="H20" s="28"/>
      <c r="I20" s="28"/>
      <c r="J20" s="29">
        <f t="shared" si="0"/>
        <v>67459.4336378841</v>
      </c>
      <c r="K20" s="41">
        <f>+S20+X20</f>
        <v>562.1659298195088</v>
      </c>
      <c r="L20" s="28"/>
      <c r="M20" s="48"/>
      <c r="N20" s="48"/>
      <c r="O20" s="44"/>
      <c r="P20" s="43"/>
      <c r="Q20" s="44"/>
      <c r="R20" s="44"/>
      <c r="S20" s="49">
        <f>+T20+W20</f>
        <v>510.4813965477689</v>
      </c>
      <c r="T20" s="49">
        <f>+U20+V20</f>
        <v>0</v>
      </c>
      <c r="U20" s="28">
        <v>0</v>
      </c>
      <c r="V20" s="127">
        <v>0</v>
      </c>
      <c r="W20" s="127">
        <v>510.4813965477689</v>
      </c>
      <c r="X20" s="41">
        <v>51.68453327173997</v>
      </c>
      <c r="Y20" s="128">
        <f>+Z20</f>
        <v>66897.26770806458</v>
      </c>
      <c r="Z20" s="49">
        <v>66897.26770806458</v>
      </c>
      <c r="AA20" s="48"/>
      <c r="AB20" s="48"/>
      <c r="AC20" s="44"/>
      <c r="AD20" s="43"/>
      <c r="AE20" s="44"/>
      <c r="AF20" s="43"/>
      <c r="AG20" s="35">
        <f>+K20+Y20+AF20+AE20</f>
        <v>67459.4336378841</v>
      </c>
      <c r="AH20" s="46"/>
    </row>
    <row r="21" spans="1:34" s="91" customFormat="1" ht="21" customHeight="1">
      <c r="A21" s="102"/>
      <c r="B21" s="13"/>
      <c r="C21" s="13"/>
      <c r="D21" s="13" t="s">
        <v>21</v>
      </c>
      <c r="E21" s="14"/>
      <c r="F21" s="133" t="s">
        <v>106</v>
      </c>
      <c r="G21" s="27"/>
      <c r="H21" s="28"/>
      <c r="I21" s="28"/>
      <c r="J21" s="29"/>
      <c r="K21" s="41"/>
      <c r="L21" s="28"/>
      <c r="M21" s="48"/>
      <c r="N21" s="48"/>
      <c r="O21" s="44"/>
      <c r="P21" s="43"/>
      <c r="Q21" s="44"/>
      <c r="R21" s="44"/>
      <c r="S21" s="28"/>
      <c r="T21" s="48"/>
      <c r="U21" s="44"/>
      <c r="V21" s="43"/>
      <c r="W21" s="28"/>
      <c r="X21" s="43"/>
      <c r="Y21" s="34"/>
      <c r="Z21" s="48"/>
      <c r="AA21" s="48"/>
      <c r="AB21" s="48"/>
      <c r="AC21" s="44"/>
      <c r="AD21" s="43"/>
      <c r="AE21" s="44"/>
      <c r="AF21" s="43"/>
      <c r="AG21" s="35"/>
      <c r="AH21" s="46"/>
    </row>
    <row r="22" spans="1:34" s="91" customFormat="1" ht="21" customHeight="1">
      <c r="A22" s="102"/>
      <c r="B22" s="5" t="s">
        <v>77</v>
      </c>
      <c r="C22" s="4"/>
      <c r="D22" s="4"/>
      <c r="E22" s="4"/>
      <c r="F22" s="124" t="s">
        <v>78</v>
      </c>
      <c r="G22" s="27"/>
      <c r="H22" s="28"/>
      <c r="I22" s="28"/>
      <c r="J22" s="29"/>
      <c r="K22" s="20"/>
      <c r="L22" s="21"/>
      <c r="M22" s="21"/>
      <c r="N22" s="21"/>
      <c r="O22" s="21"/>
      <c r="P22" s="21"/>
      <c r="Q22" s="28"/>
      <c r="R22" s="22"/>
      <c r="S22" s="28"/>
      <c r="T22" s="21"/>
      <c r="U22" s="22"/>
      <c r="V22" s="20"/>
      <c r="W22" s="32"/>
      <c r="X22" s="31"/>
      <c r="Y22" s="27"/>
      <c r="Z22" s="21"/>
      <c r="AA22" s="21"/>
      <c r="AB22" s="21"/>
      <c r="AC22" s="21"/>
      <c r="AD22" s="21"/>
      <c r="AE22" s="22"/>
      <c r="AF22" s="20"/>
      <c r="AG22" s="35"/>
      <c r="AH22" s="26"/>
    </row>
    <row r="23" spans="1:34" s="91" customFormat="1" ht="21" customHeight="1">
      <c r="A23" s="102"/>
      <c r="B23" s="5"/>
      <c r="C23" s="134" t="s">
        <v>15</v>
      </c>
      <c r="D23" s="135"/>
      <c r="E23" s="135"/>
      <c r="F23" s="126" t="s">
        <v>107</v>
      </c>
      <c r="G23" s="27"/>
      <c r="H23" s="28"/>
      <c r="I23" s="28"/>
      <c r="J23" s="29"/>
      <c r="K23" s="41"/>
      <c r="L23" s="49"/>
      <c r="M23" s="49"/>
      <c r="N23" s="49"/>
      <c r="O23" s="28">
        <v>20483.29845505618</v>
      </c>
      <c r="P23" s="28">
        <v>76324</v>
      </c>
      <c r="Q23" s="28">
        <v>11350.205366848824</v>
      </c>
      <c r="R23" s="28"/>
      <c r="S23" s="28"/>
      <c r="T23" s="49"/>
      <c r="U23" s="28">
        <v>41683.58681325747</v>
      </c>
      <c r="V23" s="28">
        <v>19115.9343898185</v>
      </c>
      <c r="W23" s="28"/>
      <c r="X23" s="49"/>
      <c r="Y23" s="27"/>
      <c r="Z23" s="49"/>
      <c r="AA23" s="49"/>
      <c r="AB23" s="49"/>
      <c r="AC23" s="28"/>
      <c r="AD23" s="41"/>
      <c r="AE23" s="28"/>
      <c r="AF23" s="41"/>
      <c r="AG23" s="29"/>
      <c r="AH23" s="46"/>
    </row>
    <row r="24" spans="1:34" s="91" customFormat="1" ht="21" customHeight="1">
      <c r="A24" s="102"/>
      <c r="B24" s="5"/>
      <c r="C24" s="134" t="s">
        <v>157</v>
      </c>
      <c r="D24" s="135"/>
      <c r="E24" s="135"/>
      <c r="F24" s="126" t="s">
        <v>80</v>
      </c>
      <c r="G24" s="27">
        <v>2420456</v>
      </c>
      <c r="H24" s="28">
        <v>30894.319862503064</v>
      </c>
      <c r="I24" s="28"/>
      <c r="J24" s="29">
        <f>+G24+H24+I24</f>
        <v>2451350.319862503</v>
      </c>
      <c r="K24" s="30">
        <f>+L24+S24+X24</f>
        <v>38107.9699912817</v>
      </c>
      <c r="L24" s="31">
        <f>+M24+R24</f>
        <v>36936.513525542716</v>
      </c>
      <c r="M24" s="31">
        <f>+N24+Q24</f>
        <v>0</v>
      </c>
      <c r="N24" s="31">
        <f>+O24+P24</f>
        <v>0</v>
      </c>
      <c r="O24" s="28">
        <v>0</v>
      </c>
      <c r="P24" s="28">
        <v>0</v>
      </c>
      <c r="Q24" s="28"/>
      <c r="R24" s="28">
        <v>36936.513525542716</v>
      </c>
      <c r="S24" s="31">
        <f>+T24+W24</f>
        <v>792.0919915244133</v>
      </c>
      <c r="T24" s="31">
        <f>+U24+V24</f>
        <v>0</v>
      </c>
      <c r="U24" s="28">
        <v>0</v>
      </c>
      <c r="V24" s="28">
        <v>0</v>
      </c>
      <c r="W24" s="28">
        <v>792.0919915244133</v>
      </c>
      <c r="X24" s="49">
        <v>379.3644742145713</v>
      </c>
      <c r="Y24" s="34">
        <f>+Z24+AA24</f>
        <v>2379964.6457246733</v>
      </c>
      <c r="Z24" s="49">
        <v>2235989.104124588</v>
      </c>
      <c r="AA24" s="31">
        <f>+AB24+AC24+AD24</f>
        <v>143975.54160008524</v>
      </c>
      <c r="AB24" s="49">
        <v>143975.54160008524</v>
      </c>
      <c r="AC24" s="28">
        <v>0</v>
      </c>
      <c r="AD24" s="41"/>
      <c r="AE24" s="28"/>
      <c r="AF24" s="41">
        <v>33277.70414654832</v>
      </c>
      <c r="AG24" s="35">
        <f>+K24+Y24+AF24+AE24</f>
        <v>2451350.319862503</v>
      </c>
      <c r="AH24" s="36">
        <f>+AG24-J24</f>
        <v>0</v>
      </c>
    </row>
    <row r="25" spans="1:34" s="91" customFormat="1" ht="21" customHeight="1" thickBot="1">
      <c r="A25" s="113"/>
      <c r="B25" s="136"/>
      <c r="C25" s="136" t="s">
        <v>16</v>
      </c>
      <c r="D25" s="114"/>
      <c r="E25" s="114"/>
      <c r="F25" s="137" t="s">
        <v>81</v>
      </c>
      <c r="G25" s="138">
        <v>684726</v>
      </c>
      <c r="H25" s="50">
        <v>25615.975611114543</v>
      </c>
      <c r="I25" s="50"/>
      <c r="J25" s="29">
        <f>+G25+H25+I25</f>
        <v>710341.9756111145</v>
      </c>
      <c r="K25" s="30">
        <f>+L25+S25+X25</f>
        <v>18.342154450921274</v>
      </c>
      <c r="L25" s="31">
        <f>+M25+R25</f>
        <v>18.342154450921274</v>
      </c>
      <c r="M25" s="31">
        <f>+N25+Q25</f>
        <v>0</v>
      </c>
      <c r="N25" s="31">
        <f>+O25+P25</f>
        <v>0</v>
      </c>
      <c r="O25" s="51">
        <v>0</v>
      </c>
      <c r="P25" s="52">
        <v>0</v>
      </c>
      <c r="Q25" s="51"/>
      <c r="R25" s="51">
        <v>18.342154450921274</v>
      </c>
      <c r="S25" s="50">
        <f>+T25+W25</f>
        <v>0</v>
      </c>
      <c r="T25" s="49">
        <f>+U25+V25</f>
        <v>0</v>
      </c>
      <c r="U25" s="51">
        <v>0</v>
      </c>
      <c r="V25" s="52">
        <v>0</v>
      </c>
      <c r="W25" s="51">
        <v>0</v>
      </c>
      <c r="X25" s="139">
        <v>0</v>
      </c>
      <c r="Y25" s="128">
        <f>+Z25+AA25</f>
        <v>694241.4193185045</v>
      </c>
      <c r="Z25" s="139">
        <v>126991.39807823105</v>
      </c>
      <c r="AA25" s="49">
        <f>+AB25+AC25+AD25</f>
        <v>567250.0212402735</v>
      </c>
      <c r="AB25" s="139">
        <v>347219.9443010612</v>
      </c>
      <c r="AC25" s="51">
        <v>220030.07693921227</v>
      </c>
      <c r="AD25" s="52"/>
      <c r="AE25" s="51"/>
      <c r="AF25" s="52">
        <v>16082.214138159077</v>
      </c>
      <c r="AG25" s="29">
        <f>+K25+Y25+AF25+AE25</f>
        <v>710341.9756111145</v>
      </c>
      <c r="AH25" s="36">
        <f>+AG25-J25</f>
        <v>0</v>
      </c>
    </row>
    <row r="26" spans="1:34" s="91" customFormat="1" ht="21" customHeight="1" thickTop="1">
      <c r="A26" s="140" t="s">
        <v>82</v>
      </c>
      <c r="B26" s="141"/>
      <c r="C26" s="141"/>
      <c r="D26" s="141"/>
      <c r="E26" s="141"/>
      <c r="F26" s="142" t="s">
        <v>83</v>
      </c>
      <c r="G26" s="153"/>
      <c r="H26" s="154"/>
      <c r="I26" s="154"/>
      <c r="J26" s="162"/>
      <c r="K26" s="53"/>
      <c r="L26" s="54"/>
      <c r="M26" s="54"/>
      <c r="N26" s="54"/>
      <c r="O26" s="18">
        <v>4649.612359550562</v>
      </c>
      <c r="P26" s="18">
        <v>1798</v>
      </c>
      <c r="Q26" s="18">
        <v>1936.0989377872029</v>
      </c>
      <c r="R26" s="18"/>
      <c r="S26" s="44"/>
      <c r="T26" s="54"/>
      <c r="U26" s="18">
        <v>1075.4587391905359</v>
      </c>
      <c r="V26" s="18">
        <v>10772.81257153758</v>
      </c>
      <c r="W26" s="18"/>
      <c r="X26" s="54"/>
      <c r="Y26" s="153"/>
      <c r="Z26" s="154"/>
      <c r="AA26" s="154"/>
      <c r="AB26" s="154"/>
      <c r="AC26" s="154"/>
      <c r="AD26" s="154"/>
      <c r="AE26" s="154"/>
      <c r="AF26" s="154"/>
      <c r="AG26" s="154"/>
      <c r="AH26" s="155"/>
    </row>
    <row r="27" spans="1:34" s="91" customFormat="1" ht="21" customHeight="1">
      <c r="A27" s="102" t="s">
        <v>84</v>
      </c>
      <c r="B27" s="4"/>
      <c r="C27" s="4"/>
      <c r="D27" s="4"/>
      <c r="E27" s="4"/>
      <c r="F27" s="130" t="s">
        <v>85</v>
      </c>
      <c r="G27" s="156"/>
      <c r="H27" s="157"/>
      <c r="I27" s="157"/>
      <c r="J27" s="163"/>
      <c r="K27" s="20"/>
      <c r="L27" s="21"/>
      <c r="M27" s="21"/>
      <c r="N27" s="21"/>
      <c r="O27" s="22">
        <v>7146.202247191011</v>
      </c>
      <c r="P27" s="22">
        <v>617</v>
      </c>
      <c r="Q27" s="22"/>
      <c r="R27" s="22"/>
      <c r="S27" s="28"/>
      <c r="T27" s="21"/>
      <c r="U27" s="22">
        <v>1525.0433985919567</v>
      </c>
      <c r="V27" s="22">
        <v>374.3448383931978</v>
      </c>
      <c r="W27" s="22"/>
      <c r="X27" s="21"/>
      <c r="Y27" s="156"/>
      <c r="Z27" s="157"/>
      <c r="AA27" s="157"/>
      <c r="AB27" s="157"/>
      <c r="AC27" s="157"/>
      <c r="AD27" s="157"/>
      <c r="AE27" s="157"/>
      <c r="AF27" s="157"/>
      <c r="AG27" s="157"/>
      <c r="AH27" s="158"/>
    </row>
    <row r="28" spans="1:34" s="91" customFormat="1" ht="21" customHeight="1">
      <c r="A28" s="143" t="s">
        <v>158</v>
      </c>
      <c r="B28" s="135"/>
      <c r="C28" s="135"/>
      <c r="D28" s="135"/>
      <c r="E28" s="135"/>
      <c r="F28" s="126" t="s">
        <v>86</v>
      </c>
      <c r="G28" s="156"/>
      <c r="H28" s="157"/>
      <c r="I28" s="157"/>
      <c r="J28" s="163"/>
      <c r="K28" s="41"/>
      <c r="L28" s="49"/>
      <c r="M28" s="49"/>
      <c r="N28" s="49"/>
      <c r="O28" s="28">
        <v>-44.85463483146067</v>
      </c>
      <c r="P28" s="28">
        <v>-13</v>
      </c>
      <c r="Q28" s="28"/>
      <c r="R28" s="28"/>
      <c r="S28" s="28"/>
      <c r="T28" s="49"/>
      <c r="U28" s="28">
        <v>0</v>
      </c>
      <c r="V28" s="28">
        <v>0</v>
      </c>
      <c r="W28" s="28"/>
      <c r="X28" s="49"/>
      <c r="Y28" s="156"/>
      <c r="Z28" s="157"/>
      <c r="AA28" s="157"/>
      <c r="AB28" s="157"/>
      <c r="AC28" s="157"/>
      <c r="AD28" s="157"/>
      <c r="AE28" s="157"/>
      <c r="AF28" s="157"/>
      <c r="AG28" s="157"/>
      <c r="AH28" s="158"/>
    </row>
    <row r="29" spans="1:34" s="91" customFormat="1" ht="21" customHeight="1">
      <c r="A29" s="143" t="s">
        <v>87</v>
      </c>
      <c r="B29" s="135"/>
      <c r="C29" s="135"/>
      <c r="D29" s="135"/>
      <c r="E29" s="135"/>
      <c r="F29" s="126" t="s">
        <v>88</v>
      </c>
      <c r="G29" s="156"/>
      <c r="H29" s="157"/>
      <c r="I29" s="157"/>
      <c r="J29" s="163"/>
      <c r="K29" s="41"/>
      <c r="L29" s="49"/>
      <c r="M29" s="49"/>
      <c r="N29" s="49"/>
      <c r="O29" s="28">
        <v>34146.783707865165</v>
      </c>
      <c r="P29" s="28">
        <v>7671</v>
      </c>
      <c r="Q29" s="28">
        <v>3643.6481175098306</v>
      </c>
      <c r="R29" s="28"/>
      <c r="S29" s="28"/>
      <c r="T29" s="49"/>
      <c r="U29" s="28">
        <v>13739.381811167905</v>
      </c>
      <c r="V29" s="28">
        <v>43915.01182754674</v>
      </c>
      <c r="W29" s="28"/>
      <c r="X29" s="49"/>
      <c r="Y29" s="156"/>
      <c r="Z29" s="157"/>
      <c r="AA29" s="157"/>
      <c r="AB29" s="157"/>
      <c r="AC29" s="157"/>
      <c r="AD29" s="157"/>
      <c r="AE29" s="157"/>
      <c r="AF29" s="157"/>
      <c r="AG29" s="157"/>
      <c r="AH29" s="158"/>
    </row>
    <row r="30" spans="1:34" s="91" customFormat="1" ht="21" customHeight="1" thickBot="1">
      <c r="A30" s="102" t="s">
        <v>89</v>
      </c>
      <c r="B30" s="4"/>
      <c r="C30" s="4"/>
      <c r="D30" s="4"/>
      <c r="E30" s="4"/>
      <c r="F30" s="137" t="s">
        <v>90</v>
      </c>
      <c r="G30" s="156"/>
      <c r="H30" s="157"/>
      <c r="I30" s="157"/>
      <c r="J30" s="163"/>
      <c r="K30" s="20"/>
      <c r="L30" s="21"/>
      <c r="M30" s="21"/>
      <c r="N30" s="21"/>
      <c r="O30" s="22">
        <v>3901.3988764044943</v>
      </c>
      <c r="P30" s="22">
        <v>1744</v>
      </c>
      <c r="Q30" s="22"/>
      <c r="R30" s="22"/>
      <c r="S30" s="50"/>
      <c r="T30" s="21"/>
      <c r="U30" s="22">
        <v>0</v>
      </c>
      <c r="V30" s="22">
        <v>0</v>
      </c>
      <c r="W30" s="22"/>
      <c r="X30" s="21"/>
      <c r="Y30" s="156"/>
      <c r="Z30" s="157"/>
      <c r="AA30" s="157"/>
      <c r="AB30" s="157"/>
      <c r="AC30" s="157"/>
      <c r="AD30" s="157"/>
      <c r="AE30" s="157"/>
      <c r="AF30" s="157"/>
      <c r="AG30" s="157"/>
      <c r="AH30" s="158"/>
    </row>
    <row r="31" spans="1:34" s="91" customFormat="1" ht="21" customHeight="1" thickBot="1" thickTop="1">
      <c r="A31" s="144" t="s">
        <v>3</v>
      </c>
      <c r="B31" s="145"/>
      <c r="C31" s="145"/>
      <c r="D31" s="145"/>
      <c r="E31" s="145"/>
      <c r="F31" s="146" t="s">
        <v>91</v>
      </c>
      <c r="G31" s="159"/>
      <c r="H31" s="160"/>
      <c r="I31" s="160"/>
      <c r="J31" s="164"/>
      <c r="K31" s="55"/>
      <c r="L31" s="56"/>
      <c r="M31" s="56"/>
      <c r="N31" s="56"/>
      <c r="O31" s="56">
        <v>70668</v>
      </c>
      <c r="P31" s="56">
        <v>88152</v>
      </c>
      <c r="Q31" s="57">
        <v>16929.952422145856</v>
      </c>
      <c r="R31" s="57"/>
      <c r="S31" s="55"/>
      <c r="T31" s="56"/>
      <c r="U31" s="56">
        <v>58030</v>
      </c>
      <c r="V31" s="56">
        <v>74451</v>
      </c>
      <c r="W31" s="57"/>
      <c r="X31" s="56"/>
      <c r="Y31" s="159"/>
      <c r="Z31" s="160"/>
      <c r="AA31" s="160"/>
      <c r="AB31" s="160"/>
      <c r="AC31" s="160"/>
      <c r="AD31" s="160"/>
      <c r="AE31" s="160"/>
      <c r="AF31" s="160"/>
      <c r="AG31" s="160"/>
      <c r="AH31" s="161"/>
    </row>
    <row r="32" spans="1:34" s="91" customFormat="1" ht="21" customHeight="1">
      <c r="A32" s="152" t="s">
        <v>155</v>
      </c>
      <c r="B32" s="4"/>
      <c r="C32" s="4"/>
      <c r="D32" s="4"/>
      <c r="E32" s="4"/>
      <c r="F32" s="151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6:7" s="91" customFormat="1" ht="22.5" customHeight="1">
      <c r="F33" s="147"/>
      <c r="G33" s="148" t="s">
        <v>92</v>
      </c>
    </row>
    <row r="34" spans="6:7" s="91" customFormat="1" ht="22.5" customHeight="1">
      <c r="F34" s="147"/>
      <c r="G34" s="148" t="s">
        <v>93</v>
      </c>
    </row>
    <row r="35" s="91" customFormat="1" ht="13.5">
      <c r="F35" s="147"/>
    </row>
    <row r="36" s="91" customFormat="1" ht="13.5">
      <c r="F36" s="147"/>
    </row>
    <row r="37" s="91" customFormat="1" ht="13.5">
      <c r="F37" s="147"/>
    </row>
    <row r="38" s="91" customFormat="1" ht="13.5">
      <c r="F38" s="147"/>
    </row>
    <row r="39" s="91" customFormat="1" ht="13.5">
      <c r="F39" s="147"/>
    </row>
    <row r="40" s="91" customFormat="1" ht="13.5">
      <c r="F40" s="147"/>
    </row>
    <row r="41" s="91" customFormat="1" ht="13.5">
      <c r="F41" s="147"/>
    </row>
    <row r="42" s="91" customFormat="1" ht="13.5">
      <c r="F42" s="147"/>
    </row>
    <row r="43" s="91" customFormat="1" ht="13.5">
      <c r="F43" s="147"/>
    </row>
    <row r="44" s="91" customFormat="1" ht="13.5">
      <c r="F44" s="147"/>
    </row>
    <row r="45" s="91" customFormat="1" ht="13.5">
      <c r="F45" s="147"/>
    </row>
    <row r="46" s="91" customFormat="1" ht="13.5">
      <c r="F46" s="147"/>
    </row>
    <row r="47" s="91" customFormat="1" ht="13.5">
      <c r="F47" s="147"/>
    </row>
    <row r="48" s="91" customFormat="1" ht="13.5">
      <c r="F48" s="147"/>
    </row>
    <row r="49" s="91" customFormat="1" ht="13.5">
      <c r="F49" s="147"/>
    </row>
    <row r="50" s="91" customFormat="1" ht="13.5">
      <c r="F50" s="147"/>
    </row>
    <row r="51" s="91" customFormat="1" ht="13.5">
      <c r="F51" s="147"/>
    </row>
    <row r="52" s="91" customFormat="1" ht="13.5">
      <c r="F52" s="147"/>
    </row>
    <row r="53" s="91" customFormat="1" ht="13.5">
      <c r="F53" s="147"/>
    </row>
    <row r="54" s="91" customFormat="1" ht="13.5">
      <c r="F54" s="147"/>
    </row>
  </sheetData>
  <mergeCells count="6">
    <mergeCell ref="Y26:AH31"/>
    <mergeCell ref="G26:J31"/>
    <mergeCell ref="X4:X5"/>
    <mergeCell ref="Z4:Z5"/>
    <mergeCell ref="AA4:AA5"/>
    <mergeCell ref="AD5:AD7"/>
  </mergeCells>
  <printOptions/>
  <pageMargins left="0.3937007874015748" right="0.3937007874015748" top="0.5905511811023623" bottom="0.5905511811023623" header="0.5118110236220472" footer="0.5118110236220472"/>
  <pageSetup cellComments="asDisplayed" fitToHeight="1" fitToWidth="1" horizontalDpi="600" verticalDpi="600" orientation="landscape" paperSize="9" scale="49" r:id="rId1"/>
  <headerFooter alignWithMargins="0">
    <oddHeader>&amp;L&amp;A&amp;R&amp;D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10">
      <selection activeCell="J23" sqref="J23"/>
    </sheetView>
  </sheetViews>
  <sheetFormatPr defaultColWidth="9.00390625" defaultRowHeight="13.5"/>
  <cols>
    <col min="1" max="2" width="9.00390625" style="58" customWidth="1"/>
    <col min="3" max="3" width="23.75390625" style="58" customWidth="1"/>
    <col min="4" max="4" width="25.875" style="58" customWidth="1"/>
    <col min="5" max="5" width="13.125" style="58" customWidth="1"/>
    <col min="6" max="6" width="13.125" style="75" bestFit="1" customWidth="1"/>
    <col min="7" max="7" width="12.875" style="58" hidden="1" customWidth="1"/>
    <col min="8" max="8" width="13.125" style="58" hidden="1" customWidth="1"/>
    <col min="9" max="16384" width="9.00390625" style="58" customWidth="1"/>
  </cols>
  <sheetData>
    <row r="1" ht="14.25" thickBot="1">
      <c r="A1" s="59" t="s">
        <v>125</v>
      </c>
    </row>
    <row r="2" spans="1:8" ht="13.5">
      <c r="A2" s="59"/>
      <c r="B2" s="66"/>
      <c r="C2" s="70" t="s">
        <v>126</v>
      </c>
      <c r="D2" s="71"/>
      <c r="E2" s="71"/>
      <c r="F2" s="76"/>
      <c r="G2" s="80" t="s">
        <v>127</v>
      </c>
      <c r="H2" s="72"/>
    </row>
    <row r="3" spans="1:8" ht="27">
      <c r="A3" s="65"/>
      <c r="B3" s="68"/>
      <c r="C3" s="69" t="s">
        <v>123</v>
      </c>
      <c r="D3" s="69" t="s">
        <v>124</v>
      </c>
      <c r="E3" s="170" t="s">
        <v>141</v>
      </c>
      <c r="F3" s="171"/>
      <c r="G3" s="170" t="s">
        <v>141</v>
      </c>
      <c r="H3" s="171"/>
    </row>
    <row r="4" spans="1:8" ht="27">
      <c r="A4" s="65"/>
      <c r="B4" s="67"/>
      <c r="C4" s="64" t="s">
        <v>117</v>
      </c>
      <c r="D4" s="64" t="s">
        <v>118</v>
      </c>
      <c r="E4" s="85"/>
      <c r="F4" s="78" t="s">
        <v>138</v>
      </c>
      <c r="G4" s="85"/>
      <c r="H4" s="78" t="s">
        <v>138</v>
      </c>
    </row>
    <row r="5" spans="1:8" ht="13.5">
      <c r="A5" s="65"/>
      <c r="B5" s="60" t="s">
        <v>116</v>
      </c>
      <c r="C5" s="61" t="e">
        <f>#REF!</f>
        <v>#REF!</v>
      </c>
      <c r="D5" s="61" t="e">
        <f>SUM(#REF!)</f>
        <v>#REF!</v>
      </c>
      <c r="E5" s="73" t="e">
        <f>D5/C5</f>
        <v>#REF!</v>
      </c>
      <c r="F5" s="77" t="s">
        <v>115</v>
      </c>
      <c r="G5" s="81">
        <f>(959805+122*310+1020*21)/(551.1*1000)</f>
        <v>1.8491108691707494</v>
      </c>
      <c r="H5" s="77" t="s">
        <v>115</v>
      </c>
    </row>
    <row r="6" spans="1:8" ht="13.5">
      <c r="A6" s="65"/>
      <c r="B6" s="60" t="s">
        <v>119</v>
      </c>
      <c r="C6" s="61" t="e">
        <f>#REF!</f>
        <v>#REF!</v>
      </c>
      <c r="D6" s="61" t="e">
        <f>SUM(#REF!)</f>
        <v>#REF!</v>
      </c>
      <c r="E6" s="73" t="e">
        <f>D6/C6</f>
        <v>#REF!</v>
      </c>
      <c r="F6" s="78" t="e">
        <f>(E6/E5-1)*100</f>
        <v>#REF!</v>
      </c>
      <c r="G6" s="81">
        <f>(1015987+122*310+1019*21)/(495.7*1000)</f>
        <v>2.169065967318943</v>
      </c>
      <c r="H6" s="78">
        <f>(G6/G5-1)*100</f>
        <v>17.30318627631453</v>
      </c>
    </row>
    <row r="7" spans="1:8" ht="13.5">
      <c r="A7" s="65"/>
      <c r="B7" s="60" t="s">
        <v>120</v>
      </c>
      <c r="C7" s="61" t="e">
        <f>#REF!</f>
        <v>#REF!</v>
      </c>
      <c r="D7" s="61" t="e">
        <f>SUM(#REF!)</f>
        <v>#REF!</v>
      </c>
      <c r="E7" s="73" t="e">
        <f>D7/C7</f>
        <v>#REF!</v>
      </c>
      <c r="F7" s="78" t="e">
        <f aca="true" t="shared" si="0" ref="F7:H8">(E7/E6-1)*100</f>
        <v>#REF!</v>
      </c>
      <c r="G7" s="81">
        <f>(1017275+111*310+921*21+18348+11489+5740)/(424.9*1000)</f>
        <v>2.6043845610731937</v>
      </c>
      <c r="H7" s="78">
        <f t="shared" si="0"/>
        <v>20.069403158462862</v>
      </c>
    </row>
    <row r="8" spans="1:8" ht="14.25" thickBot="1">
      <c r="A8" s="65"/>
      <c r="B8" s="62" t="s">
        <v>121</v>
      </c>
      <c r="C8" s="63" t="e">
        <f>#REF!</f>
        <v>#REF!</v>
      </c>
      <c r="D8" s="63" t="e">
        <f>SUM(#REF!)</f>
        <v>#REF!</v>
      </c>
      <c r="E8" s="74" t="e">
        <f>D8/C8</f>
        <v>#REF!</v>
      </c>
      <c r="F8" s="79" t="e">
        <f t="shared" si="0"/>
        <v>#REF!</v>
      </c>
      <c r="G8" s="82" t="s">
        <v>128</v>
      </c>
      <c r="H8" s="84" t="s">
        <v>128</v>
      </c>
    </row>
    <row r="10" ht="14.25" thickBot="1">
      <c r="A10" s="59" t="s">
        <v>137</v>
      </c>
    </row>
    <row r="11" spans="1:8" ht="13.5">
      <c r="A11" s="59"/>
      <c r="B11" s="66"/>
      <c r="C11" s="70" t="s">
        <v>126</v>
      </c>
      <c r="D11" s="71"/>
      <c r="E11" s="71"/>
      <c r="F11" s="76"/>
      <c r="G11" s="83" t="s">
        <v>127</v>
      </c>
      <c r="H11" s="72"/>
    </row>
    <row r="12" spans="1:8" ht="43.5" customHeight="1">
      <c r="A12" s="65"/>
      <c r="B12" s="68"/>
      <c r="C12" s="69" t="s">
        <v>123</v>
      </c>
      <c r="D12" s="69" t="s">
        <v>122</v>
      </c>
      <c r="E12" s="170" t="s">
        <v>139</v>
      </c>
      <c r="F12" s="171"/>
      <c r="G12" s="170" t="s">
        <v>139</v>
      </c>
      <c r="H12" s="171"/>
    </row>
    <row r="13" spans="1:8" ht="27">
      <c r="A13" s="65"/>
      <c r="B13" s="67"/>
      <c r="C13" s="64" t="s">
        <v>117</v>
      </c>
      <c r="D13" s="64" t="s">
        <v>129</v>
      </c>
      <c r="E13" s="85"/>
      <c r="F13" s="78" t="s">
        <v>138</v>
      </c>
      <c r="G13" s="85"/>
      <c r="H13" s="78" t="s">
        <v>138</v>
      </c>
    </row>
    <row r="14" spans="1:8" ht="13.5">
      <c r="A14" s="65"/>
      <c r="B14" s="60" t="s">
        <v>116</v>
      </c>
      <c r="C14" s="61" t="e">
        <f>#REF!</f>
        <v>#REF!</v>
      </c>
      <c r="D14" s="61" t="e">
        <f>#REF!*0.7+#REF!</f>
        <v>#REF!</v>
      </c>
      <c r="E14" s="73" t="e">
        <f>D14/C14</f>
        <v>#REF!</v>
      </c>
      <c r="F14" s="77" t="s">
        <v>115</v>
      </c>
      <c r="G14" s="81">
        <f>(1863*0.7+924)*1000/(551.1*1000)</f>
        <v>4.043004899292325</v>
      </c>
      <c r="H14" s="77" t="s">
        <v>115</v>
      </c>
    </row>
    <row r="15" spans="1:8" ht="13.5">
      <c r="A15" s="65"/>
      <c r="B15" s="60" t="s">
        <v>119</v>
      </c>
      <c r="C15" s="61" t="e">
        <f>#REF!</f>
        <v>#REF!</v>
      </c>
      <c r="D15" s="61" t="e">
        <f>#REF!*0.7+#REF!</f>
        <v>#REF!</v>
      </c>
      <c r="E15" s="73" t="e">
        <f>D15/C15</f>
        <v>#REF!</v>
      </c>
      <c r="F15" s="78" t="e">
        <f>(E15/E14-1)*100</f>
        <v>#REF!</v>
      </c>
      <c r="G15" s="81">
        <f>(1937*0.7+857)*1000/(495.7*1000)</f>
        <v>4.4641920516441385</v>
      </c>
      <c r="H15" s="78">
        <f>(G15/G14-1)*100</f>
        <v>10.417676031645096</v>
      </c>
    </row>
    <row r="16" spans="1:8" ht="13.5">
      <c r="A16" s="65"/>
      <c r="B16" s="60" t="s">
        <v>120</v>
      </c>
      <c r="C16" s="61" t="e">
        <f>#REF!</f>
        <v>#REF!</v>
      </c>
      <c r="D16" s="61" t="e">
        <f>#REF!*0.7+#REF!</f>
        <v>#REF!</v>
      </c>
      <c r="E16" s="73" t="e">
        <f>D16/C16</f>
        <v>#REF!</v>
      </c>
      <c r="F16" s="78" t="e">
        <f>(E16/E15-1)*100</f>
        <v>#REF!</v>
      </c>
      <c r="G16" s="81">
        <f>(1889*0.7+775)*1000/(424.9*1000)</f>
        <v>4.935984937632384</v>
      </c>
      <c r="H16" s="78">
        <f>(G16/G15-1)*100</f>
        <v>10.568382375361441</v>
      </c>
    </row>
    <row r="17" spans="1:8" ht="14.25" thickBot="1">
      <c r="A17" s="65"/>
      <c r="B17" s="62" t="s">
        <v>121</v>
      </c>
      <c r="C17" s="63" t="e">
        <f>#REF!</f>
        <v>#REF!</v>
      </c>
      <c r="D17" s="63" t="e">
        <f>#REF!*0.7+#REF!</f>
        <v>#REF!</v>
      </c>
      <c r="E17" s="74" t="e">
        <f>D17/C17</f>
        <v>#REF!</v>
      </c>
      <c r="F17" s="79" t="e">
        <f>(E17/E16-1)*100</f>
        <v>#REF!</v>
      </c>
      <c r="G17" s="82" t="s">
        <v>128</v>
      </c>
      <c r="H17" s="84" t="s">
        <v>128</v>
      </c>
    </row>
    <row r="20" ht="14.25" thickBot="1">
      <c r="A20" s="59" t="s">
        <v>130</v>
      </c>
    </row>
    <row r="21" spans="1:8" ht="13.5">
      <c r="A21" s="59"/>
      <c r="B21" s="66"/>
      <c r="C21" s="70" t="s">
        <v>126</v>
      </c>
      <c r="D21" s="71"/>
      <c r="E21" s="71"/>
      <c r="F21" s="76"/>
      <c r="G21" s="80" t="s">
        <v>127</v>
      </c>
      <c r="H21" s="72"/>
    </row>
    <row r="22" spans="1:8" ht="42" customHeight="1">
      <c r="A22" s="65"/>
      <c r="B22" s="68"/>
      <c r="C22" s="69" t="s">
        <v>123</v>
      </c>
      <c r="D22" s="69" t="s">
        <v>136</v>
      </c>
      <c r="E22" s="170" t="s">
        <v>140</v>
      </c>
      <c r="F22" s="171"/>
      <c r="G22" s="170" t="s">
        <v>140</v>
      </c>
      <c r="H22" s="171"/>
    </row>
    <row r="23" spans="1:8" ht="40.5">
      <c r="A23" s="65"/>
      <c r="B23" s="67"/>
      <c r="C23" s="64" t="s">
        <v>117</v>
      </c>
      <c r="D23" s="64" t="s">
        <v>131</v>
      </c>
      <c r="E23" s="85"/>
      <c r="F23" s="78" t="s">
        <v>138</v>
      </c>
      <c r="G23" s="85"/>
      <c r="H23" s="78" t="s">
        <v>138</v>
      </c>
    </row>
    <row r="24" spans="1:8" ht="13.5">
      <c r="A24" s="65"/>
      <c r="B24" s="60" t="s">
        <v>116</v>
      </c>
      <c r="C24" s="61" t="e">
        <f>#REF!</f>
        <v>#REF!</v>
      </c>
      <c r="D24" s="61" t="e">
        <f>#REF!*0.022+#REF!*3.06+#REF!*0.42</f>
        <v>#REF!</v>
      </c>
      <c r="E24" s="73" t="e">
        <f>D24/C24</f>
        <v>#REF!</v>
      </c>
      <c r="F24" s="77" t="s">
        <v>115</v>
      </c>
      <c r="G24" s="81">
        <f>(34*3.06+503*0.42+459*0.022)*1000/(551.1*1000)</f>
        <v>0.5904518236254763</v>
      </c>
      <c r="H24" s="77" t="s">
        <v>115</v>
      </c>
    </row>
    <row r="25" spans="1:8" ht="13.5">
      <c r="A25" s="65"/>
      <c r="B25" s="60" t="s">
        <v>119</v>
      </c>
      <c r="C25" s="61" t="e">
        <f>#REF!</f>
        <v>#REF!</v>
      </c>
      <c r="D25" s="61" t="e">
        <f>#REF!*0.022+#REF!*3.06+#REF!*0.42</f>
        <v>#REF!</v>
      </c>
      <c r="E25" s="73" t="e">
        <f>D25/C25</f>
        <v>#REF!</v>
      </c>
      <c r="F25" s="78" t="e">
        <f>(E25/E24-1)*100</f>
        <v>#REF!</v>
      </c>
      <c r="G25" s="81">
        <f>(31*3.06+503*0.42+391*0.022)*1000/(495.7*1000)</f>
        <v>0.6349041759128505</v>
      </c>
      <c r="H25" s="78">
        <f>(G25/G24-1)*100</f>
        <v>7.5285316275981895</v>
      </c>
    </row>
    <row r="26" spans="1:8" ht="13.5">
      <c r="A26" s="65"/>
      <c r="B26" s="60" t="s">
        <v>120</v>
      </c>
      <c r="C26" s="61" t="e">
        <f>#REF!</f>
        <v>#REF!</v>
      </c>
      <c r="D26" s="61" t="e">
        <f>#REF!*0.022+#REF!*3.06+#REF!*0.42</f>
        <v>#REF!</v>
      </c>
      <c r="E26" s="73" t="e">
        <f>D26/C26</f>
        <v>#REF!</v>
      </c>
      <c r="F26" s="78" t="e">
        <f>(E26/E25-1)*100</f>
        <v>#REF!</v>
      </c>
      <c r="G26" s="81">
        <f>(23*3.06+466*0.42+360*0.022)*1000/(424.9*1000)</f>
        <v>0.6449046834549307</v>
      </c>
      <c r="H26" s="78">
        <f>(G26/G25-1)*100</f>
        <v>1.5751207696345082</v>
      </c>
    </row>
    <row r="27" spans="1:8" ht="14.25" thickBot="1">
      <c r="A27" s="65"/>
      <c r="B27" s="62" t="s">
        <v>121</v>
      </c>
      <c r="C27" s="63" t="e">
        <f>#REF!</f>
        <v>#REF!</v>
      </c>
      <c r="D27" s="63" t="e">
        <f>#REF!*0.022+#REF!*3.06+#REF!*0.42</f>
        <v>#REF!</v>
      </c>
      <c r="E27" s="74" t="e">
        <f>D27/C27</f>
        <v>#REF!</v>
      </c>
      <c r="F27" s="79" t="e">
        <f>(E27/E26-1)*100</f>
        <v>#REF!</v>
      </c>
      <c r="G27" s="82" t="s">
        <v>128</v>
      </c>
      <c r="H27" s="84" t="s">
        <v>128</v>
      </c>
    </row>
    <row r="28" spans="1:8" ht="13.5">
      <c r="A28" s="65"/>
      <c r="B28" s="65"/>
      <c r="C28" s="86"/>
      <c r="D28" s="86"/>
      <c r="E28" s="87"/>
      <c r="F28" s="88"/>
      <c r="G28" s="89"/>
      <c r="H28" s="89"/>
    </row>
    <row r="30" ht="14.25" thickBot="1">
      <c r="A30" s="59" t="s">
        <v>132</v>
      </c>
    </row>
    <row r="31" spans="1:8" ht="13.5">
      <c r="A31" s="59"/>
      <c r="B31" s="66"/>
      <c r="C31" s="70" t="s">
        <v>126</v>
      </c>
      <c r="D31" s="71"/>
      <c r="E31" s="71"/>
      <c r="F31" s="76"/>
      <c r="G31" s="80" t="s">
        <v>127</v>
      </c>
      <c r="H31" s="72"/>
    </row>
    <row r="32" spans="1:8" ht="27">
      <c r="A32" s="65"/>
      <c r="B32" s="68"/>
      <c r="C32" s="69" t="s">
        <v>123</v>
      </c>
      <c r="D32" s="69" t="s">
        <v>133</v>
      </c>
      <c r="E32" s="170" t="s">
        <v>135</v>
      </c>
      <c r="F32" s="171"/>
      <c r="G32" s="170" t="s">
        <v>135</v>
      </c>
      <c r="H32" s="171"/>
    </row>
    <row r="33" spans="1:8" ht="27">
      <c r="A33" s="65"/>
      <c r="B33" s="67"/>
      <c r="C33" s="64" t="s">
        <v>117</v>
      </c>
      <c r="D33" s="64" t="s">
        <v>134</v>
      </c>
      <c r="E33" s="85"/>
      <c r="F33" s="78" t="s">
        <v>138</v>
      </c>
      <c r="G33" s="85"/>
      <c r="H33" s="78" t="s">
        <v>138</v>
      </c>
    </row>
    <row r="34" spans="1:8" ht="13.5">
      <c r="A34" s="65"/>
      <c r="B34" s="60" t="s">
        <v>116</v>
      </c>
      <c r="C34" s="61" t="e">
        <f>#REF!</f>
        <v>#REF!</v>
      </c>
      <c r="D34" s="61" t="e">
        <f>SUM(#REF!)</f>
        <v>#REF!</v>
      </c>
      <c r="E34" s="73" t="e">
        <f>D34/C34</f>
        <v>#REF!</v>
      </c>
      <c r="F34" s="77" t="s">
        <v>115</v>
      </c>
      <c r="G34" s="81">
        <f>260261/(551.1*1000)</f>
        <v>0.47225730357466883</v>
      </c>
      <c r="H34" s="77" t="s">
        <v>115</v>
      </c>
    </row>
    <row r="35" spans="1:8" ht="13.5">
      <c r="A35" s="65"/>
      <c r="B35" s="60" t="s">
        <v>119</v>
      </c>
      <c r="C35" s="61" t="e">
        <f>#REF!</f>
        <v>#REF!</v>
      </c>
      <c r="D35" s="61" t="e">
        <f>SUM(#REF!)</f>
        <v>#REF!</v>
      </c>
      <c r="E35" s="73" t="e">
        <f>D35/C35</f>
        <v>#REF!</v>
      </c>
      <c r="F35" s="78" t="e">
        <f>(E35/E34-1)*100</f>
        <v>#REF!</v>
      </c>
      <c r="G35" s="81">
        <f>263102/(495.7*1000)</f>
        <v>0.5307686100463991</v>
      </c>
      <c r="H35" s="78">
        <f>(G35/G34-1)*100</f>
        <v>12.389709175239672</v>
      </c>
    </row>
    <row r="36" spans="1:8" ht="13.5">
      <c r="A36" s="65"/>
      <c r="B36" s="60" t="s">
        <v>120</v>
      </c>
      <c r="C36" s="61" t="e">
        <f>#REF!</f>
        <v>#REF!</v>
      </c>
      <c r="D36" s="61" t="e">
        <f>SUM(#REF!)</f>
        <v>#REF!</v>
      </c>
      <c r="E36" s="73" t="e">
        <f>D36/C36</f>
        <v>#REF!</v>
      </c>
      <c r="F36" s="78" t="e">
        <f>(E36/E35-1)*100</f>
        <v>#REF!</v>
      </c>
      <c r="G36" s="81">
        <f>238140/(424.9*1000)</f>
        <v>0.5604612850082372</v>
      </c>
      <c r="H36" s="78">
        <f>(G36/G35-1)*100</f>
        <v>5.5942786366440345</v>
      </c>
    </row>
    <row r="37" spans="1:8" ht="14.25" thickBot="1">
      <c r="A37" s="65"/>
      <c r="B37" s="62" t="s">
        <v>121</v>
      </c>
      <c r="C37" s="63" t="e">
        <f>#REF!</f>
        <v>#REF!</v>
      </c>
      <c r="D37" s="63" t="e">
        <f>SUM(#REF!)</f>
        <v>#REF!</v>
      </c>
      <c r="E37" s="74" t="e">
        <f>D37/C37</f>
        <v>#REF!</v>
      </c>
      <c r="F37" s="79" t="e">
        <f>(E37/E36-1)*100</f>
        <v>#REF!</v>
      </c>
      <c r="G37" s="82" t="s">
        <v>128</v>
      </c>
      <c r="H37" s="84" t="s">
        <v>128</v>
      </c>
    </row>
    <row r="40" ht="13.5">
      <c r="A40" s="59" t="s">
        <v>142</v>
      </c>
    </row>
    <row r="41" ht="13.5">
      <c r="B41" s="59" t="s">
        <v>148</v>
      </c>
    </row>
    <row r="42" ht="13.5">
      <c r="C42" s="58" t="s">
        <v>143</v>
      </c>
    </row>
    <row r="43" ht="13.5">
      <c r="C43" s="58" t="s">
        <v>144</v>
      </c>
    </row>
    <row r="44" ht="13.5">
      <c r="C44" s="58" t="s">
        <v>145</v>
      </c>
    </row>
    <row r="45" ht="13.5">
      <c r="C45" s="58" t="s">
        <v>146</v>
      </c>
    </row>
    <row r="46" ht="13.5">
      <c r="C46" s="58" t="s">
        <v>147</v>
      </c>
    </row>
  </sheetData>
  <mergeCells count="8">
    <mergeCell ref="G3:H3"/>
    <mergeCell ref="G12:H12"/>
    <mergeCell ref="G22:H22"/>
    <mergeCell ref="G32:H32"/>
    <mergeCell ref="E3:F3"/>
    <mergeCell ref="E12:F12"/>
    <mergeCell ref="E22:F22"/>
    <mergeCell ref="E32:F32"/>
  </mergeCells>
  <printOptions/>
  <pageMargins left="0.75" right="0.75" top="1" bottom="1" header="0.512" footer="0.51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m088071</cp:lastModifiedBy>
  <cp:lastPrinted>2007-04-24T04:16:16Z</cp:lastPrinted>
  <dcterms:created xsi:type="dcterms:W3CDTF">2007-02-23T02:11:22Z</dcterms:created>
  <dcterms:modified xsi:type="dcterms:W3CDTF">2007-07-24T00:34:37Z</dcterms:modified>
  <cp:category/>
  <cp:version/>
  <cp:contentType/>
  <cp:contentStatus/>
</cp:coreProperties>
</file>