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495" windowWidth="13875" windowHeight="8445" tabRatio="990" activeTab="0"/>
  </bookViews>
  <sheets>
    <sheet name="H2使用表" sheetId="1" r:id="rId1"/>
    <sheet name="H2供給表" sheetId="2" r:id="rId2"/>
    <sheet name="H7使用表" sheetId="3" r:id="rId3"/>
    <sheet name="H7供給表" sheetId="4" r:id="rId4"/>
    <sheet name="H12使用表" sheetId="5" r:id="rId5"/>
    <sheet name="H12供給表" sheetId="6" r:id="rId6"/>
    <sheet name="H15使用表" sheetId="7" r:id="rId7"/>
    <sheet name="H15供給表" sheetId="8" r:id="rId8"/>
    <sheet name="指標" sheetId="9" state="hidden" r:id="rId9"/>
  </sheets>
  <externalReferences>
    <externalReference r:id="rId12"/>
  </externalReferences>
  <definedNames>
    <definedName name="Print_Area_MI">#REF!</definedName>
  </definedNames>
  <calcPr fullCalcOnLoad="1"/>
</workbook>
</file>

<file path=xl/sharedStrings.xml><?xml version="1.0" encoding="utf-8"?>
<sst xmlns="http://schemas.openxmlformats.org/spreadsheetml/2006/main" count="744" uniqueCount="157">
  <si>
    <t>固定資本減耗</t>
  </si>
  <si>
    <t>雇用者所得</t>
  </si>
  <si>
    <t>右記以外の
財貨・サービス</t>
  </si>
  <si>
    <t>産業</t>
  </si>
  <si>
    <t>政府サービス生産者</t>
  </si>
  <si>
    <t>産業</t>
  </si>
  <si>
    <t>政府サービス生産者</t>
  </si>
  <si>
    <t>対家計民間非営利サービス生産者</t>
  </si>
  <si>
    <t>仮設部門(輸入品に課される税・関税－総資本形成に係る消費税＋帰属利子)</t>
  </si>
  <si>
    <t>民間最終消費</t>
  </si>
  <si>
    <t>総付加価値</t>
  </si>
  <si>
    <t>政府
サービス
生産者</t>
  </si>
  <si>
    <t>対家計
民間
非営利
団体</t>
  </si>
  <si>
    <t>リサイクル製品</t>
  </si>
  <si>
    <t>廃棄物サービス</t>
  </si>
  <si>
    <t>廃棄物処理</t>
  </si>
  <si>
    <t>下水道</t>
  </si>
  <si>
    <t>その他</t>
  </si>
  <si>
    <t>右記以外の産業の活動</t>
  </si>
  <si>
    <t>外部的環境保護活動</t>
  </si>
  <si>
    <t>産業の
内部的
処理活動</t>
  </si>
  <si>
    <t>右記以外
の政府の
活動</t>
  </si>
  <si>
    <t>政府の
内部的
処理活動</t>
  </si>
  <si>
    <t>営業余剰・混合所得</t>
  </si>
  <si>
    <t>市場</t>
  </si>
  <si>
    <t>非市場</t>
  </si>
  <si>
    <t>その他の廃棄物処理活動</t>
  </si>
  <si>
    <t>廃棄物の
焼却活動
及び最終
処分活動</t>
  </si>
  <si>
    <t>その他の
廃棄物
処理活動</t>
  </si>
  <si>
    <t>下水道
処理活動</t>
  </si>
  <si>
    <t>財貨サービス勘定</t>
  </si>
  <si>
    <t>下記以外の財貨・サービス</t>
  </si>
  <si>
    <t>1a</t>
  </si>
  <si>
    <t>1b</t>
  </si>
  <si>
    <t>対家計民間非営利団体</t>
  </si>
  <si>
    <t>1c</t>
  </si>
  <si>
    <t>1d</t>
  </si>
  <si>
    <t>廃棄物処理サービス</t>
  </si>
  <si>
    <t>1e</t>
  </si>
  <si>
    <t>1g</t>
  </si>
  <si>
    <t>1i</t>
  </si>
  <si>
    <t>再生利用活動</t>
  </si>
  <si>
    <t>2b</t>
  </si>
  <si>
    <t>2c</t>
  </si>
  <si>
    <t>産業の内部的処理活動</t>
  </si>
  <si>
    <t>2d</t>
  </si>
  <si>
    <t>下記以外の政府の活動</t>
  </si>
  <si>
    <t>2e</t>
  </si>
  <si>
    <t>廃棄物の焼却活動･最終処分活動</t>
  </si>
  <si>
    <t>2f</t>
  </si>
  <si>
    <t>2g</t>
  </si>
  <si>
    <t>下水道処理活動</t>
  </si>
  <si>
    <t>2h</t>
  </si>
  <si>
    <t>政府の内部的処理活動</t>
  </si>
  <si>
    <t>2i</t>
  </si>
  <si>
    <t>対家計民間非営利ｻｰﾋﾞｽ生産者</t>
  </si>
  <si>
    <t>2j</t>
  </si>
  <si>
    <t>2k</t>
  </si>
  <si>
    <t>消費目的
勘定</t>
  </si>
  <si>
    <t>民間最終消費支出</t>
  </si>
  <si>
    <t>3a</t>
  </si>
  <si>
    <t>内部的処理活動（環境保護消費）</t>
  </si>
  <si>
    <t>3b</t>
  </si>
  <si>
    <t>政府最終消費支出</t>
  </si>
  <si>
    <t>3c</t>
  </si>
  <si>
    <t>所得発生勘定</t>
  </si>
  <si>
    <t>生産･輸入品に課される税－補助金</t>
  </si>
  <si>
    <t>非金融資産</t>
  </si>
  <si>
    <t>行合計</t>
  </si>
  <si>
    <t>1a</t>
  </si>
  <si>
    <t>1b</t>
  </si>
  <si>
    <t>1c</t>
  </si>
  <si>
    <t>1d</t>
  </si>
  <si>
    <t>1e</t>
  </si>
  <si>
    <t>1f</t>
  </si>
  <si>
    <t>1h</t>
  </si>
  <si>
    <t>1j</t>
  </si>
  <si>
    <t>統計上の不突合</t>
  </si>
  <si>
    <t>県外からの移入</t>
  </si>
  <si>
    <t>供給合計</t>
  </si>
  <si>
    <t>生産勘定(中間需要)</t>
  </si>
  <si>
    <t>下記以外の産業の活動</t>
  </si>
  <si>
    <t>2a</t>
  </si>
  <si>
    <t>仮設部門(輸入品に課される税等々)</t>
  </si>
  <si>
    <t>中間需要合計</t>
  </si>
  <si>
    <t>最終需要</t>
  </si>
  <si>
    <t>県外への移出</t>
  </si>
  <si>
    <t>最終需要合計</t>
  </si>
  <si>
    <t>需要合計</t>
  </si>
  <si>
    <t>推計上の誤差（供給ー需要）</t>
  </si>
  <si>
    <t>再生利用活動</t>
  </si>
  <si>
    <t>2a</t>
  </si>
  <si>
    <t>2b</t>
  </si>
  <si>
    <t>2c</t>
  </si>
  <si>
    <t>2d</t>
  </si>
  <si>
    <t>2e</t>
  </si>
  <si>
    <t>2g</t>
  </si>
  <si>
    <t>2i</t>
  </si>
  <si>
    <t>2j</t>
  </si>
  <si>
    <t>2k</t>
  </si>
  <si>
    <t>1f</t>
  </si>
  <si>
    <t>1h</t>
  </si>
  <si>
    <t>1j</t>
  </si>
  <si>
    <t>中間投入の合計</t>
  </si>
  <si>
    <t>総付加価値の合計</t>
  </si>
  <si>
    <t>産出の合計</t>
  </si>
  <si>
    <t>推計上の誤差</t>
  </si>
  <si>
    <t>下記以外の産業の活動</t>
  </si>
  <si>
    <t>2a</t>
  </si>
  <si>
    <t>1f</t>
  </si>
  <si>
    <t>1h</t>
  </si>
  <si>
    <t>1j</t>
  </si>
  <si>
    <t>-</t>
  </si>
  <si>
    <t>H2年度</t>
  </si>
  <si>
    <t>産業の内部的処理活動への中間投入(1a,2d)</t>
  </si>
  <si>
    <t>生産活動からの排出量(2a,15a)+(2c,15a)+(2f,15a)</t>
  </si>
  <si>
    <t>H7年度</t>
  </si>
  <si>
    <t>H12年度</t>
  </si>
  <si>
    <t>H15年度</t>
  </si>
  <si>
    <t>効果
（酸性化等価量(AEQ)換算ｔ）</t>
  </si>
  <si>
    <t>費用
（百万円)</t>
  </si>
  <si>
    <t>効果
（Kt-CO2）</t>
  </si>
  <si>
    <t>生産活動における費用対効果(CO2等の温室効果ガス)</t>
  </si>
  <si>
    <t>兵庫県</t>
  </si>
  <si>
    <t>国（参考）</t>
  </si>
  <si>
    <t>-</t>
  </si>
  <si>
    <t>生産活動からの排出量NOx(2a,15b)*0.7+SOx(2a,15c)</t>
  </si>
  <si>
    <t>生産活動における費用対効果(富栄養化（COD、T-P、T-N））</t>
  </si>
  <si>
    <t>生産活動からの排出量(2a,15d)*0.022+(2a,15e)*3.06+(2a,15f)*0.42</t>
  </si>
  <si>
    <t>生産活動における費用対効果（廃棄物の最終処分）</t>
  </si>
  <si>
    <t>効果
（Kｔ）</t>
  </si>
  <si>
    <t>生産活動からの排出量(2a,19)+(2b,19)+(2f,19)</t>
  </si>
  <si>
    <t>効果／費用
(Kt/百万円）</t>
  </si>
  <si>
    <t>効果
（富栄養化等価量(EEQ)換算ｔ）</t>
  </si>
  <si>
    <t>生産活動における費用対効果(酸性雨（SOx、NOｘ)）</t>
  </si>
  <si>
    <t>対前期比（％）</t>
  </si>
  <si>
    <t>効果／費用
(酸性化等価量(AEQ)換算ｔ/百万円）</t>
  </si>
  <si>
    <t>効果／費用
(富栄養化等価量(EEQ)換算ｔ/百万円）</t>
  </si>
  <si>
    <t>効果／費用
(Kt-CO2/百万円）</t>
  </si>
  <si>
    <t>産業の内部的処理活動への中間投入費用は「公害防止設備投資額の20年累計×維持管理費率×中間投入比率」として算定した。</t>
  </si>
  <si>
    <t>大気汚染防止施設</t>
  </si>
  <si>
    <t>水質汚染防止施設</t>
  </si>
  <si>
    <t>騒音防止施設</t>
  </si>
  <si>
    <t>悪臭防止施設</t>
  </si>
  <si>
    <t>産業廃棄物処理施設</t>
  </si>
  <si>
    <t>公害防止設備投資額に含まれる施設</t>
  </si>
  <si>
    <t>　</t>
  </si>
  <si>
    <t>平成15年度環境保護サービス供給表</t>
  </si>
  <si>
    <t>平成15年度環境保護サービス使用表</t>
  </si>
  <si>
    <t>平成12年度環境保護サービス供給表</t>
  </si>
  <si>
    <t>平成12年度環境保護サービス使用表</t>
  </si>
  <si>
    <t>平成7年度環境保護サービス供給表</t>
  </si>
  <si>
    <t>平成7年度環境保護サービス使用表</t>
  </si>
  <si>
    <t>平成2年度環境保護サービス供給表</t>
  </si>
  <si>
    <t>平成2年度環境保護サービス使用表</t>
  </si>
  <si>
    <t>(出所）地域における環境経済統合勘定推計作業研究会（内閣府・兵庫県等）「平成15年度兵庫県環境経済統合勘定」</t>
  </si>
  <si>
    <t>県内産出</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</si>
</sst>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_);\(0\)"/>
    <numFmt numFmtId="179" formatCode="#,##0;&quot;▲ &quot;#,##0"/>
    <numFmt numFmtId="180" formatCode="#,##0;&quot;▲&quot;#,##0"/>
    <numFmt numFmtId="181" formatCode="#,##0.0;&quot;▲ &quot;#,##0.0"/>
    <numFmt numFmtId="182" formatCode="#,##0.0_ "/>
    <numFmt numFmtId="183" formatCode="#,##0.0;\-#,##0.0"/>
    <numFmt numFmtId="184" formatCode="0.0"/>
    <numFmt numFmtId="185" formatCode="#,##0.0;&quot;△&quot;#,##0.0"/>
    <numFmt numFmtId="186" formatCode="#,##0.00;&quot;△&quot;#,##0.00"/>
    <numFmt numFmtId="187" formatCode="#,##0.00;&quot;△&quot;##,##0.00"/>
    <numFmt numFmtId="188" formatCode="#,##0.0;&quot;▲&quot;#,##0.0"/>
    <numFmt numFmtId="189" formatCode="#,##0.00;&quot;▲&quot;#,##0.00"/>
    <numFmt numFmtId="190" formatCode="0.E+00"/>
    <numFmt numFmtId="191" formatCode="0.00000_);[Red]\(0.00000\)"/>
    <numFmt numFmtId="192" formatCode="0.00_);[Red]\(0.00\)"/>
    <numFmt numFmtId="193" formatCode="#,##0.00_);[Red]\(#,##0.00\)"/>
    <numFmt numFmtId="194" formatCode="0;&quot;▲ &quot;0"/>
    <numFmt numFmtId="195" formatCode="0.00;&quot;▲ &quot;0.00"/>
    <numFmt numFmtId="196" formatCode="#,##0;\-#,##0.0"/>
    <numFmt numFmtId="197" formatCode="0.000_);[Red]\(0.000\)"/>
    <numFmt numFmtId="198" formatCode="#,##0.00;&quot;▲ &quot;#,##0.00"/>
    <numFmt numFmtId="199" formatCode="#,##0;[Red]\-#,##0;&quot;-&quot;"/>
    <numFmt numFmtId="200" formatCode="0.0_);[Red]\(0.0\)"/>
    <numFmt numFmtId="201" formatCode="0.0;&quot;▲ &quot;0.0"/>
    <numFmt numFmtId="202" formatCode="#,##0;&quot;△&quot;#,##0"/>
    <numFmt numFmtId="203" formatCode="#,##0_ ;[Red]\-#,##0\ "/>
    <numFmt numFmtId="204" formatCode="#,##0.0_ ;[Red]\-#,##0.0\ "/>
    <numFmt numFmtId="205" formatCode="0_);[Red]\(0\)"/>
    <numFmt numFmtId="206" formatCode="#,##0.0;[Red]\-#,##0.0"/>
    <numFmt numFmtId="207" formatCode="#,##0.0;&quot;▲  &quot;#,##0.0"/>
    <numFmt numFmtId="208" formatCode="#,##0.00;&quot;▲  &quot;#,##0.00"/>
    <numFmt numFmtId="209" formatCode="#,##0_ "/>
    <numFmt numFmtId="210" formatCode="#,##0_);[Red]\(#,##0\)"/>
    <numFmt numFmtId="211" formatCode="0.0%"/>
    <numFmt numFmtId="212" formatCode="0.000;&quot;▲ &quot;0.000"/>
    <numFmt numFmtId="213" formatCode="0.0%;&quot;▲&quot;0.0%"/>
    <numFmt numFmtId="214" formatCode="0.0_ "/>
    <numFmt numFmtId="215" formatCode="0_ "/>
    <numFmt numFmtId="216" formatCode="0.0;&quot;▲&quot;0.0"/>
    <numFmt numFmtId="217" formatCode="0.00_ "/>
    <numFmt numFmtId="218" formatCode="#,##0.000;[Red]\-#,##0.000"/>
    <numFmt numFmtId="219" formatCode="#,##0.0000;[Red]\-#,##0.0000"/>
    <numFmt numFmtId="220" formatCode="&quot;Yes&quot;;&quot;Yes&quot;;&quot;No&quot;"/>
    <numFmt numFmtId="221" formatCode="&quot;True&quot;;&quot;True&quot;;&quot;False&quot;"/>
    <numFmt numFmtId="222" formatCode="&quot;On&quot;;&quot;On&quot;;&quot;Off&quot;"/>
    <numFmt numFmtId="223" formatCode="[$€-2]\ #,##0.00_);[Red]\([$€-2]\ #,##0.00\)"/>
    <numFmt numFmtId="224" formatCode="#,##0;[Red]#,##0"/>
    <numFmt numFmtId="225" formatCode="0;[Red]0"/>
    <numFmt numFmtId="226" formatCode="0.000_ "/>
    <numFmt numFmtId="227" formatCode="0.0000_ "/>
    <numFmt numFmtId="228" formatCode="#,##0.00_ ;[Red]\-#,##0.00\ "/>
    <numFmt numFmtId="229" formatCode="#,##0;&quot;△ &quot;#,##0"/>
    <numFmt numFmtId="230" formatCode="#,##0.00000;[Red]\-#,##0.00000"/>
    <numFmt numFmtId="231" formatCode="#,##0.000000;[Red]\-#,##0.000000"/>
  </numFmts>
  <fonts count="18">
    <font>
      <sz val="11"/>
      <name val="ＭＳ Ｐゴシック"/>
      <family val="3"/>
    </font>
    <font>
      <sz val="10"/>
      <color indexed="8"/>
      <name val="Arial"/>
      <family val="2"/>
    </font>
    <font>
      <sz val="12"/>
      <name val="ＭＳ ゴシック"/>
      <family val="3"/>
    </font>
    <font>
      <b/>
      <sz val="12"/>
      <name val="Arial"/>
      <family val="2"/>
    </font>
    <font>
      <sz val="10"/>
      <name val="Arial"/>
      <family val="2"/>
    </font>
    <font>
      <u val="single"/>
      <sz val="8.25"/>
      <color indexed="12"/>
      <name val="ＭＳ Ｐゴシック"/>
      <family val="3"/>
    </font>
    <font>
      <sz val="11"/>
      <name val="ＭＳ ゴシック"/>
      <family val="3"/>
    </font>
    <font>
      <u val="single"/>
      <sz val="8.25"/>
      <color indexed="36"/>
      <name val="ＭＳ Ｐゴシック"/>
      <family val="3"/>
    </font>
    <font>
      <sz val="6"/>
      <name val="ＭＳ ゴシック"/>
      <family val="3"/>
    </font>
    <font>
      <sz val="10"/>
      <name val="ＭＳ ゴシック"/>
      <family val="3"/>
    </font>
    <font>
      <sz val="6"/>
      <name val="ｽｲｽ"/>
      <family val="3"/>
    </font>
    <font>
      <sz val="6"/>
      <name val="ＭＳ Ｐゴシック"/>
      <family val="3"/>
    </font>
    <font>
      <sz val="10"/>
      <name val="HGPｺﾞｼｯｸM"/>
      <family val="3"/>
    </font>
    <font>
      <sz val="8"/>
      <name val="HGPｺﾞｼｯｸM"/>
      <family val="3"/>
    </font>
    <font>
      <sz val="9"/>
      <name val="HGPｺﾞｼｯｸM"/>
      <family val="3"/>
    </font>
    <font>
      <sz val="11"/>
      <name val="HGPｺﾞｼｯｸM"/>
      <family val="3"/>
    </font>
    <font>
      <sz val="8"/>
      <color indexed="10"/>
      <name val="HGPｺﾞｼｯｸM"/>
      <family val="3"/>
    </font>
    <font>
      <b/>
      <sz val="12"/>
      <name val="HGPｺﾞｼｯｸM"/>
      <family val="3"/>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thin"/>
      <right style="thin"/>
      <top>
        <color indexed="63"/>
      </top>
      <bottom>
        <color indexed="63"/>
      </bottom>
    </border>
    <border>
      <left>
        <color indexed="63"/>
      </left>
      <right style="medium"/>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color indexed="63"/>
      </left>
      <right style="thin"/>
      <top style="medium"/>
      <bottom style="thin"/>
    </border>
    <border>
      <left>
        <color indexed="63"/>
      </left>
      <right style="medium"/>
      <top>
        <color indexed="63"/>
      </top>
      <bottom style="thin"/>
    </border>
    <border>
      <left>
        <color indexed="63"/>
      </left>
      <right style="medium"/>
      <top style="thin"/>
      <bottom>
        <color indexed="63"/>
      </bottom>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8" fontId="0" fillId="0" borderId="0">
      <alignment horizontal="center"/>
      <protection/>
    </xf>
    <xf numFmtId="176" fontId="0" fillId="0" borderId="0" applyFont="0" applyFill="0" applyBorder="0" applyAlignment="0" applyProtection="0"/>
    <xf numFmtId="177" fontId="1" fillId="0" borderId="0" applyFill="0" applyBorder="0" applyAlignment="0">
      <protection/>
    </xf>
    <xf numFmtId="0" fontId="2" fillId="0" borderId="0" applyNumberFormat="0" applyFont="0" applyBorder="0" applyAlignment="0" applyProtection="0"/>
    <xf numFmtId="0" fontId="2" fillId="0" borderId="0" applyNumberFormat="0" applyFont="0" applyBorder="0" applyAlignment="0" applyProtection="0"/>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vertical="center"/>
      <protection/>
    </xf>
    <xf numFmtId="0" fontId="7" fillId="0" borderId="0" applyNumberFormat="0" applyFill="0" applyBorder="0" applyAlignment="0" applyProtection="0"/>
  </cellStyleXfs>
  <cellXfs count="222">
    <xf numFmtId="0" fontId="0" fillId="0" borderId="0" xfId="0" applyAlignment="1">
      <alignment vertical="center"/>
    </xf>
    <xf numFmtId="0" fontId="12" fillId="0" borderId="0" xfId="30" applyFont="1" applyFill="1" applyBorder="1">
      <alignment vertical="center"/>
      <protection/>
    </xf>
    <xf numFmtId="0" fontId="12" fillId="0" borderId="0" xfId="30" applyFont="1" applyFill="1" applyBorder="1" applyAlignment="1">
      <alignment horizontal="center" vertical="center"/>
      <protection/>
    </xf>
    <xf numFmtId="0" fontId="12" fillId="0" borderId="0" xfId="30" applyFont="1" applyFill="1" applyBorder="1" applyAlignment="1">
      <alignment vertical="center"/>
      <protection/>
    </xf>
    <xf numFmtId="0" fontId="13" fillId="0" borderId="0" xfId="30" applyFont="1" applyFill="1" applyBorder="1">
      <alignment vertical="center"/>
      <protection/>
    </xf>
    <xf numFmtId="0" fontId="13" fillId="0" borderId="0" xfId="30" applyFont="1" applyFill="1" applyBorder="1" applyAlignment="1">
      <alignment vertical="center" wrapText="1"/>
      <protection/>
    </xf>
    <xf numFmtId="0" fontId="14" fillId="0" borderId="3" xfId="30" applyFont="1" applyFill="1" applyBorder="1" applyAlignment="1">
      <alignment horizontal="center" vertical="center" wrapText="1"/>
      <protection/>
    </xf>
    <xf numFmtId="0" fontId="12" fillId="0" borderId="0" xfId="30" applyFont="1" applyFill="1" applyBorder="1" applyAlignment="1">
      <alignment vertical="center" wrapText="1"/>
      <protection/>
    </xf>
    <xf numFmtId="0" fontId="14" fillId="0" borderId="4" xfId="30" applyFont="1" applyFill="1" applyBorder="1" applyAlignment="1">
      <alignment horizontal="center" vertical="center"/>
      <protection/>
    </xf>
    <xf numFmtId="0" fontId="14" fillId="0" borderId="5" xfId="30" applyFont="1" applyFill="1" applyBorder="1" applyAlignment="1">
      <alignment horizontal="center" vertical="center"/>
      <protection/>
    </xf>
    <xf numFmtId="0" fontId="14" fillId="0" borderId="6" xfId="30" applyFont="1" applyFill="1" applyBorder="1" applyAlignment="1">
      <alignment horizontal="center" vertical="center"/>
      <protection/>
    </xf>
    <xf numFmtId="0" fontId="13" fillId="0" borderId="0" xfId="30" applyFont="1" applyFill="1" applyBorder="1" applyAlignment="1">
      <alignment horizontal="center" vertical="center"/>
      <protection/>
    </xf>
    <xf numFmtId="38" fontId="13" fillId="2" borderId="7" xfId="26" applyFont="1" applyFill="1" applyBorder="1" applyAlignment="1">
      <alignment vertical="center"/>
    </xf>
    <xf numFmtId="38" fontId="13" fillId="2" borderId="8" xfId="26" applyFont="1" applyFill="1" applyBorder="1" applyAlignment="1">
      <alignment vertical="center"/>
    </xf>
    <xf numFmtId="38" fontId="13" fillId="2" borderId="9" xfId="26" applyFont="1" applyFill="1" applyBorder="1" applyAlignment="1">
      <alignment vertical="center"/>
    </xf>
    <xf numFmtId="38" fontId="13" fillId="0" borderId="10" xfId="26" applyFont="1" applyFill="1" applyBorder="1" applyAlignment="1">
      <alignment vertical="center"/>
    </xf>
    <xf numFmtId="0" fontId="14" fillId="0" borderId="11" xfId="30" applyFont="1" applyFill="1" applyBorder="1" applyAlignment="1">
      <alignment horizontal="center" vertical="center"/>
      <protection/>
    </xf>
    <xf numFmtId="38" fontId="13" fillId="0" borderId="12" xfId="26" applyFont="1" applyFill="1" applyBorder="1" applyAlignment="1">
      <alignment vertical="center"/>
    </xf>
    <xf numFmtId="38" fontId="13" fillId="0" borderId="3" xfId="26" applyFont="1" applyFill="1" applyBorder="1" applyAlignment="1">
      <alignment vertical="center"/>
    </xf>
    <xf numFmtId="38" fontId="13" fillId="0" borderId="13" xfId="26" applyFont="1" applyFill="1" applyBorder="1" applyAlignment="1">
      <alignment vertical="center"/>
    </xf>
    <xf numFmtId="38" fontId="13" fillId="0" borderId="14" xfId="26" applyFont="1" applyFill="1" applyBorder="1" applyAlignment="1">
      <alignment vertical="center"/>
    </xf>
    <xf numFmtId="0" fontId="14" fillId="0" borderId="15" xfId="30" applyFont="1" applyFill="1" applyBorder="1" applyAlignment="1">
      <alignment horizontal="center" vertical="center"/>
      <protection/>
    </xf>
    <xf numFmtId="38" fontId="16" fillId="0" borderId="16" xfId="26" applyFont="1" applyFill="1" applyBorder="1" applyAlignment="1">
      <alignment vertical="center"/>
    </xf>
    <xf numFmtId="38" fontId="13" fillId="0" borderId="17" xfId="26" applyFont="1" applyFill="1" applyBorder="1" applyAlignment="1">
      <alignment vertical="center"/>
    </xf>
    <xf numFmtId="38" fontId="13" fillId="0" borderId="18" xfId="26" applyFont="1" applyFill="1" applyBorder="1" applyAlignment="1">
      <alignment vertical="center"/>
    </xf>
    <xf numFmtId="38" fontId="13" fillId="0" borderId="19" xfId="26" applyFont="1" applyFill="1" applyBorder="1" applyAlignment="1">
      <alignment vertical="center"/>
    </xf>
    <xf numFmtId="38" fontId="13" fillId="3" borderId="7" xfId="26" applyFont="1" applyFill="1" applyBorder="1" applyAlignment="1">
      <alignment vertical="center"/>
    </xf>
    <xf numFmtId="38" fontId="13" fillId="3" borderId="8" xfId="26" applyFont="1" applyFill="1" applyBorder="1" applyAlignment="1">
      <alignment vertical="center"/>
    </xf>
    <xf numFmtId="38" fontId="13" fillId="3" borderId="9" xfId="26" applyFont="1" applyFill="1" applyBorder="1" applyAlignment="1">
      <alignment vertical="center"/>
    </xf>
    <xf numFmtId="0" fontId="14" fillId="0" borderId="3" xfId="30" applyFont="1" applyFill="1" applyBorder="1" applyAlignment="1">
      <alignment horizontal="left" vertical="center" wrapText="1"/>
      <protection/>
    </xf>
    <xf numFmtId="38" fontId="16" fillId="0" borderId="12" xfId="26" applyFont="1" applyFill="1" applyBorder="1" applyAlignment="1">
      <alignment vertical="center"/>
    </xf>
    <xf numFmtId="0" fontId="14" fillId="0" borderId="3" xfId="30" applyFont="1" applyFill="1" applyBorder="1" applyAlignment="1">
      <alignment vertical="center" wrapText="1"/>
      <protection/>
    </xf>
    <xf numFmtId="38" fontId="13" fillId="0" borderId="13" xfId="26" applyFont="1" applyFill="1" applyBorder="1" applyAlignment="1">
      <alignment horizontal="center" vertical="center"/>
    </xf>
    <xf numFmtId="38" fontId="16" fillId="0" borderId="3" xfId="26" applyFont="1" applyFill="1" applyBorder="1" applyAlignment="1">
      <alignment vertical="center"/>
    </xf>
    <xf numFmtId="38" fontId="13" fillId="0" borderId="3" xfId="26" applyFont="1" applyFill="1" applyBorder="1" applyAlignment="1">
      <alignment horizontal="center" vertical="center"/>
    </xf>
    <xf numFmtId="38" fontId="13" fillId="4" borderId="4" xfId="26" applyFont="1" applyFill="1" applyBorder="1" applyAlignment="1">
      <alignment vertical="center"/>
    </xf>
    <xf numFmtId="38" fontId="13" fillId="4" borderId="5" xfId="26" applyFont="1" applyFill="1" applyBorder="1" applyAlignment="1">
      <alignment vertical="center"/>
    </xf>
    <xf numFmtId="38" fontId="13" fillId="4" borderId="6" xfId="26" applyFont="1" applyFill="1" applyBorder="1" applyAlignment="1">
      <alignment vertical="center"/>
    </xf>
    <xf numFmtId="38" fontId="13" fillId="0" borderId="20" xfId="26" applyFont="1" applyFill="1" applyBorder="1" applyAlignment="1">
      <alignment vertical="center"/>
    </xf>
    <xf numFmtId="0" fontId="14" fillId="0" borderId="8" xfId="30" applyFont="1" applyFill="1" applyBorder="1" applyAlignment="1">
      <alignment vertical="center" wrapText="1"/>
      <protection/>
    </xf>
    <xf numFmtId="0" fontId="14" fillId="0" borderId="21" xfId="30" applyFont="1" applyFill="1" applyBorder="1" applyAlignment="1">
      <alignment horizontal="center" vertical="center"/>
      <protection/>
    </xf>
    <xf numFmtId="38" fontId="13" fillId="0" borderId="22" xfId="26" applyFont="1" applyFill="1" applyBorder="1" applyAlignment="1">
      <alignment vertical="center"/>
    </xf>
    <xf numFmtId="38" fontId="13" fillId="0" borderId="23" xfId="26" applyFont="1" applyFill="1" applyBorder="1" applyAlignment="1">
      <alignment vertical="center"/>
    </xf>
    <xf numFmtId="38" fontId="13" fillId="0" borderId="24" xfId="26" applyFont="1" applyFill="1" applyBorder="1" applyAlignment="1">
      <alignment vertical="center"/>
    </xf>
    <xf numFmtId="38" fontId="13" fillId="0" borderId="25" xfId="26" applyFont="1" applyFill="1" applyBorder="1" applyAlignment="1">
      <alignment vertical="center"/>
    </xf>
    <xf numFmtId="0" fontId="12" fillId="0" borderId="11" xfId="30" applyFont="1" applyFill="1" applyBorder="1" applyAlignment="1">
      <alignment horizontal="center" vertical="center"/>
      <protection/>
    </xf>
    <xf numFmtId="0" fontId="12" fillId="0" borderId="15" xfId="30" applyFont="1" applyFill="1" applyBorder="1" applyAlignment="1">
      <alignment horizontal="center" vertical="center"/>
      <protection/>
    </xf>
    <xf numFmtId="38" fontId="13" fillId="0" borderId="16" xfId="26" applyFont="1" applyFill="1" applyBorder="1" applyAlignment="1">
      <alignment vertical="center"/>
    </xf>
    <xf numFmtId="38" fontId="13" fillId="5" borderId="7" xfId="26" applyFont="1" applyFill="1" applyBorder="1" applyAlignment="1">
      <alignment vertical="center"/>
    </xf>
    <xf numFmtId="38" fontId="13" fillId="5" borderId="8" xfId="26" applyFont="1" applyFill="1" applyBorder="1" applyAlignment="1">
      <alignment vertical="center"/>
    </xf>
    <xf numFmtId="38" fontId="13" fillId="5" borderId="9" xfId="26" applyFont="1" applyFill="1" applyBorder="1" applyAlignment="1">
      <alignment vertical="center"/>
    </xf>
    <xf numFmtId="38" fontId="13" fillId="3" borderId="12" xfId="26" applyFont="1" applyFill="1" applyBorder="1" applyAlignment="1">
      <alignment vertical="center"/>
    </xf>
    <xf numFmtId="38" fontId="13" fillId="3" borderId="3" xfId="26" applyFont="1" applyFill="1" applyBorder="1" applyAlignment="1">
      <alignment vertical="center"/>
    </xf>
    <xf numFmtId="38" fontId="13" fillId="3" borderId="13" xfId="26" applyFont="1" applyFill="1" applyBorder="1" applyAlignment="1">
      <alignment vertical="center"/>
    </xf>
    <xf numFmtId="38" fontId="13" fillId="0" borderId="4" xfId="26" applyFont="1" applyFill="1" applyBorder="1" applyAlignment="1">
      <alignment vertical="center"/>
    </xf>
    <xf numFmtId="38" fontId="13" fillId="0" borderId="5" xfId="26" applyFont="1" applyFill="1" applyBorder="1" applyAlignment="1">
      <alignment vertical="center"/>
    </xf>
    <xf numFmtId="38" fontId="13" fillId="0" borderId="6" xfId="26" applyFont="1" applyFill="1" applyBorder="1" applyAlignment="1">
      <alignment vertical="center"/>
    </xf>
    <xf numFmtId="0" fontId="12" fillId="0" borderId="0" xfId="30" applyFont="1">
      <alignment vertical="center"/>
      <protection/>
    </xf>
    <xf numFmtId="0" fontId="12" fillId="0" borderId="0" xfId="30" applyFont="1" applyAlignment="1">
      <alignment horizontal="center" vertical="center"/>
      <protection/>
    </xf>
    <xf numFmtId="0" fontId="12" fillId="0" borderId="0" xfId="30" applyFont="1" applyFill="1">
      <alignment vertical="center"/>
      <protection/>
    </xf>
    <xf numFmtId="0" fontId="13" fillId="0" borderId="0" xfId="30" applyFont="1">
      <alignment vertical="center"/>
      <protection/>
    </xf>
    <xf numFmtId="0" fontId="12" fillId="0" borderId="0" xfId="30" applyFont="1" applyAlignment="1">
      <alignment vertical="center" wrapText="1"/>
      <protection/>
    </xf>
    <xf numFmtId="0" fontId="13" fillId="0" borderId="0" xfId="30" applyFont="1" applyAlignment="1">
      <alignment vertical="center" wrapText="1"/>
      <protection/>
    </xf>
    <xf numFmtId="0" fontId="14" fillId="0" borderId="26" xfId="30" applyFont="1" applyFill="1" applyBorder="1" applyAlignment="1">
      <alignment horizontal="center" vertical="center" wrapText="1"/>
      <protection/>
    </xf>
    <xf numFmtId="0" fontId="14" fillId="0" borderId="23" xfId="30" applyFont="1" applyFill="1" applyBorder="1" applyAlignment="1">
      <alignment horizontal="center" vertical="center" wrapText="1"/>
      <protection/>
    </xf>
    <xf numFmtId="0" fontId="14" fillId="0" borderId="0" xfId="30" applyFont="1" applyFill="1" applyBorder="1" applyAlignment="1">
      <alignment horizontal="center" vertical="center" wrapText="1"/>
      <protection/>
    </xf>
    <xf numFmtId="0" fontId="14" fillId="0" borderId="27" xfId="30" applyFont="1" applyFill="1" applyBorder="1" applyAlignment="1">
      <alignment horizontal="center" vertical="center"/>
      <protection/>
    </xf>
    <xf numFmtId="0" fontId="13" fillId="0" borderId="0" xfId="30" applyFont="1" applyAlignment="1">
      <alignment horizontal="center" vertical="center"/>
      <protection/>
    </xf>
    <xf numFmtId="0" fontId="13" fillId="0" borderId="0" xfId="30" applyFont="1" applyFill="1">
      <alignment vertical="center"/>
      <protection/>
    </xf>
    <xf numFmtId="38" fontId="16" fillId="0" borderId="7" xfId="26" applyFont="1" applyFill="1" applyBorder="1" applyAlignment="1">
      <alignment vertical="center"/>
    </xf>
    <xf numFmtId="38" fontId="13" fillId="0" borderId="8" xfId="26" applyFont="1" applyFill="1" applyBorder="1" applyAlignment="1">
      <alignment horizontal="right" vertical="center"/>
    </xf>
    <xf numFmtId="38" fontId="16" fillId="0" borderId="8" xfId="26" applyFont="1" applyFill="1" applyBorder="1" applyAlignment="1">
      <alignment vertical="center"/>
    </xf>
    <xf numFmtId="38" fontId="13" fillId="0" borderId="8" xfId="26" applyFont="1" applyFill="1" applyBorder="1" applyAlignment="1">
      <alignment horizontal="center" vertical="center"/>
    </xf>
    <xf numFmtId="38" fontId="13" fillId="0" borderId="8" xfId="26" applyFont="1" applyFill="1" applyBorder="1" applyAlignment="1">
      <alignment vertical="center"/>
    </xf>
    <xf numFmtId="38" fontId="13" fillId="0" borderId="21" xfId="26" applyFont="1" applyBorder="1" applyAlignment="1">
      <alignment vertical="center"/>
    </xf>
    <xf numFmtId="38" fontId="13" fillId="0" borderId="11" xfId="26" applyFont="1" applyBorder="1" applyAlignment="1">
      <alignment vertical="center"/>
    </xf>
    <xf numFmtId="38" fontId="13" fillId="0" borderId="12" xfId="26" applyFont="1" applyFill="1" applyBorder="1" applyAlignment="1">
      <alignment horizontal="right" vertical="center"/>
    </xf>
    <xf numFmtId="38" fontId="13" fillId="0" borderId="3" xfId="26" applyFont="1" applyFill="1" applyBorder="1" applyAlignment="1">
      <alignment horizontal="right" vertical="center"/>
    </xf>
    <xf numFmtId="38" fontId="13" fillId="0" borderId="12" xfId="26" applyFont="1" applyFill="1" applyBorder="1" applyAlignment="1">
      <alignment horizontal="center" vertical="center"/>
    </xf>
    <xf numFmtId="38" fontId="13" fillId="5" borderId="4" xfId="26" applyFont="1" applyFill="1" applyBorder="1" applyAlignment="1">
      <alignment horizontal="right" vertical="center"/>
    </xf>
    <xf numFmtId="38" fontId="13" fillId="5" borderId="5" xfId="26" applyFont="1" applyFill="1" applyBorder="1" applyAlignment="1">
      <alignment horizontal="right" vertical="center"/>
    </xf>
    <xf numFmtId="38" fontId="13" fillId="0" borderId="28" xfId="26" applyFont="1" applyBorder="1" applyAlignment="1">
      <alignment vertical="center"/>
    </xf>
    <xf numFmtId="38" fontId="13" fillId="5" borderId="4" xfId="26" applyFont="1" applyFill="1" applyBorder="1" applyAlignment="1">
      <alignment vertical="center"/>
    </xf>
    <xf numFmtId="38" fontId="13" fillId="5" borderId="5" xfId="26" applyFont="1" applyFill="1" applyBorder="1" applyAlignment="1">
      <alignment vertical="center"/>
    </xf>
    <xf numFmtId="38" fontId="13" fillId="5" borderId="16" xfId="26" applyFont="1" applyFill="1" applyBorder="1" applyAlignment="1">
      <alignment vertical="center"/>
    </xf>
    <xf numFmtId="38" fontId="13" fillId="5" borderId="17" xfId="26" applyFont="1" applyFill="1" applyBorder="1" applyAlignment="1">
      <alignment vertical="center"/>
    </xf>
    <xf numFmtId="38" fontId="13" fillId="0" borderId="15" xfId="26" applyFont="1" applyBorder="1" applyAlignment="1">
      <alignment vertical="center"/>
    </xf>
    <xf numFmtId="38" fontId="13" fillId="0" borderId="29" xfId="26" applyFont="1" applyBorder="1" applyAlignment="1">
      <alignment vertical="center"/>
    </xf>
    <xf numFmtId="38" fontId="13" fillId="0" borderId="30" xfId="26" applyFont="1" applyBorder="1" applyAlignment="1">
      <alignment vertical="center"/>
    </xf>
    <xf numFmtId="38" fontId="13" fillId="0" borderId="31" xfId="26" applyFont="1" applyBorder="1" applyAlignment="1">
      <alignment vertical="center"/>
    </xf>
    <xf numFmtId="38" fontId="13" fillId="0" borderId="9" xfId="26" applyFont="1" applyFill="1" applyBorder="1" applyAlignment="1">
      <alignment vertical="center"/>
    </xf>
    <xf numFmtId="38" fontId="13" fillId="0" borderId="10" xfId="26" applyFont="1" applyBorder="1" applyAlignment="1">
      <alignment vertical="center"/>
    </xf>
    <xf numFmtId="38" fontId="13" fillId="0" borderId="14" xfId="26" applyFont="1" applyBorder="1" applyAlignment="1">
      <alignment vertical="center"/>
    </xf>
    <xf numFmtId="38" fontId="13" fillId="5" borderId="6" xfId="26" applyFont="1" applyFill="1" applyBorder="1" applyAlignment="1">
      <alignment horizontal="right" vertical="center"/>
    </xf>
    <xf numFmtId="38" fontId="13" fillId="0" borderId="20" xfId="26" applyFont="1" applyBorder="1" applyAlignment="1">
      <alignment vertical="center"/>
    </xf>
    <xf numFmtId="38" fontId="13" fillId="5" borderId="6" xfId="26" applyFont="1" applyFill="1" applyBorder="1" applyAlignment="1">
      <alignment vertical="center"/>
    </xf>
    <xf numFmtId="38" fontId="13" fillId="5" borderId="18" xfId="26" applyFont="1" applyFill="1" applyBorder="1" applyAlignment="1">
      <alignment vertical="center"/>
    </xf>
    <xf numFmtId="38" fontId="13" fillId="0" borderId="19" xfId="26" applyFont="1" applyBorder="1" applyAlignment="1">
      <alignment vertical="center"/>
    </xf>
    <xf numFmtId="38" fontId="13" fillId="0" borderId="32" xfId="26" applyFont="1" applyBorder="1" applyAlignment="1">
      <alignment vertical="center"/>
    </xf>
    <xf numFmtId="38" fontId="13" fillId="0" borderId="33" xfId="26"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2" xfId="0" applyBorder="1" applyAlignment="1">
      <alignment vertical="center" wrapText="1"/>
    </xf>
    <xf numFmtId="3" fontId="0" fillId="0" borderId="3" xfId="0" applyNumberFormat="1" applyBorder="1" applyAlignment="1">
      <alignment vertical="center" wrapText="1"/>
    </xf>
    <xf numFmtId="0" fontId="0" fillId="0" borderId="4" xfId="0" applyBorder="1" applyAlignment="1">
      <alignment vertical="center" wrapText="1"/>
    </xf>
    <xf numFmtId="3" fontId="0" fillId="0" borderId="5" xfId="0" applyNumberFormat="1" applyBorder="1" applyAlignment="1">
      <alignment vertical="center" wrapText="1"/>
    </xf>
    <xf numFmtId="0" fontId="0" fillId="0" borderId="3" xfId="0" applyBorder="1" applyAlignment="1">
      <alignment horizontal="center"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0" fillId="0" borderId="23" xfId="0" applyBorder="1" applyAlignment="1">
      <alignment horizontal="center" vertical="center" wrapText="1"/>
    </xf>
    <xf numFmtId="0" fontId="0" fillId="0" borderId="9"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226" fontId="0" fillId="0" borderId="13" xfId="0" applyNumberFormat="1" applyBorder="1" applyAlignment="1">
      <alignment vertical="center" wrapText="1"/>
    </xf>
    <xf numFmtId="226" fontId="0" fillId="0" borderId="6" xfId="0" applyNumberFormat="1" applyBorder="1" applyAlignment="1">
      <alignment vertical="center" wrapText="1"/>
    </xf>
    <xf numFmtId="201" fontId="0" fillId="0" borderId="0" xfId="0" applyNumberFormat="1" applyAlignment="1">
      <alignment vertical="center" wrapText="1"/>
    </xf>
    <xf numFmtId="201" fontId="0" fillId="0" borderId="37" xfId="0" applyNumberFormat="1" applyBorder="1" applyAlignment="1">
      <alignment vertical="center" wrapText="1"/>
    </xf>
    <xf numFmtId="201" fontId="0" fillId="0" borderId="11" xfId="0" applyNumberFormat="1" applyBorder="1" applyAlignment="1">
      <alignment horizontal="center" vertical="center" wrapText="1"/>
    </xf>
    <xf numFmtId="201" fontId="0" fillId="0" borderId="11" xfId="0" applyNumberFormat="1" applyBorder="1" applyAlignment="1">
      <alignment vertical="center" wrapText="1"/>
    </xf>
    <xf numFmtId="201" fontId="0" fillId="0" borderId="28" xfId="0" applyNumberFormat="1" applyBorder="1" applyAlignment="1">
      <alignment vertical="center" wrapText="1"/>
    </xf>
    <xf numFmtId="0" fontId="0" fillId="0" borderId="38" xfId="0" applyBorder="1" applyAlignment="1">
      <alignment horizontal="left" vertical="center" wrapText="1"/>
    </xf>
    <xf numFmtId="226" fontId="0" fillId="0" borderId="39" xfId="0" applyNumberFormat="1" applyBorder="1" applyAlignment="1">
      <alignment vertical="center" wrapText="1"/>
    </xf>
    <xf numFmtId="226" fontId="0" fillId="0" borderId="40" xfId="0" applyNumberFormat="1" applyBorder="1" applyAlignment="1">
      <alignment horizontal="center" vertical="center" wrapText="1"/>
    </xf>
    <xf numFmtId="0" fontId="0" fillId="0" borderId="41" xfId="0" applyBorder="1" applyAlignment="1">
      <alignment horizontal="left" vertical="center" wrapText="1"/>
    </xf>
    <xf numFmtId="226" fontId="0" fillId="0" borderId="28" xfId="0" applyNumberFormat="1" applyBorder="1" applyAlignment="1">
      <alignment horizontal="center" vertical="center" wrapText="1"/>
    </xf>
    <xf numFmtId="0" fontId="0" fillId="0" borderId="23" xfId="0" applyBorder="1" applyAlignment="1">
      <alignment vertical="center" wrapText="1"/>
    </xf>
    <xf numFmtId="3" fontId="0" fillId="0" borderId="0" xfId="0" applyNumberFormat="1" applyBorder="1" applyAlignment="1">
      <alignment vertical="center" wrapText="1"/>
    </xf>
    <xf numFmtId="226" fontId="0" fillId="0" borderId="0" xfId="0" applyNumberFormat="1" applyBorder="1" applyAlignment="1">
      <alignment vertical="center" wrapText="1"/>
    </xf>
    <xf numFmtId="201" fontId="0" fillId="0" borderId="0" xfId="0" applyNumberFormat="1" applyBorder="1" applyAlignment="1">
      <alignment vertical="center" wrapText="1"/>
    </xf>
    <xf numFmtId="226" fontId="0" fillId="0" borderId="0" xfId="0" applyNumberFormat="1" applyBorder="1" applyAlignment="1">
      <alignment horizontal="center" vertical="center" wrapText="1"/>
    </xf>
    <xf numFmtId="0" fontId="17" fillId="0" borderId="0" xfId="30" applyFont="1" applyFill="1" applyBorder="1">
      <alignment vertical="center"/>
      <protection/>
    </xf>
    <xf numFmtId="0" fontId="17" fillId="0" borderId="0" xfId="30" applyFont="1">
      <alignment vertical="center"/>
      <protection/>
    </xf>
    <xf numFmtId="0" fontId="14" fillId="0" borderId="3" xfId="30" applyFont="1" applyFill="1" applyBorder="1" applyAlignment="1">
      <alignment horizontal="left" vertical="center" wrapText="1"/>
      <protection/>
    </xf>
    <xf numFmtId="0" fontId="14" fillId="0" borderId="3" xfId="30" applyFont="1" applyFill="1" applyBorder="1" applyAlignment="1">
      <alignment horizontal="center" vertical="center" textRotation="255" wrapText="1"/>
      <protection/>
    </xf>
    <xf numFmtId="0" fontId="14" fillId="0" borderId="3" xfId="30" applyFont="1" applyFill="1" applyBorder="1" applyAlignment="1">
      <alignment horizontal="center" vertical="center" wrapText="1"/>
      <protection/>
    </xf>
    <xf numFmtId="0" fontId="14" fillId="0" borderId="13" xfId="30" applyFont="1" applyFill="1" applyBorder="1" applyAlignment="1">
      <alignment horizontal="center" vertical="center" wrapText="1"/>
      <protection/>
    </xf>
    <xf numFmtId="0" fontId="14" fillId="0" borderId="12" xfId="30" applyFont="1" applyFill="1" applyBorder="1" applyAlignment="1">
      <alignment horizontal="center" vertical="center" textRotation="255"/>
      <protection/>
    </xf>
    <xf numFmtId="0" fontId="14" fillId="0" borderId="3" xfId="30" applyFont="1" applyFill="1" applyBorder="1" applyAlignment="1">
      <alignment horizontal="center" vertical="center" textRotation="255"/>
      <protection/>
    </xf>
    <xf numFmtId="0" fontId="14" fillId="0" borderId="8" xfId="30" applyFont="1" applyFill="1" applyBorder="1" applyAlignment="1">
      <alignment horizontal="center" vertical="center" wrapText="1"/>
      <protection/>
    </xf>
    <xf numFmtId="0" fontId="14" fillId="0" borderId="7" xfId="30" applyFont="1" applyFill="1" applyBorder="1" applyAlignment="1">
      <alignment horizontal="center" vertical="center" wrapText="1"/>
      <protection/>
    </xf>
    <xf numFmtId="0" fontId="14" fillId="0" borderId="12" xfId="30" applyFont="1" applyFill="1" applyBorder="1" applyAlignment="1">
      <alignment horizontal="center" vertical="center" wrapText="1"/>
      <protection/>
    </xf>
    <xf numFmtId="0" fontId="14" fillId="0" borderId="3" xfId="31" applyFont="1" applyFill="1" applyBorder="1" applyAlignment="1">
      <alignment horizontal="left" vertical="center" wrapText="1"/>
      <protection/>
    </xf>
    <xf numFmtId="0" fontId="14" fillId="0" borderId="10" xfId="30" applyFont="1" applyFill="1" applyBorder="1" applyAlignment="1">
      <alignment horizontal="center" vertical="center" wrapText="1"/>
      <protection/>
    </xf>
    <xf numFmtId="0" fontId="14" fillId="0" borderId="14" xfId="30" applyFont="1" applyFill="1" applyBorder="1" applyAlignment="1">
      <alignment horizontal="center" vertical="center" wrapText="1"/>
      <protection/>
    </xf>
    <xf numFmtId="0" fontId="14" fillId="0" borderId="20" xfId="30" applyFont="1" applyFill="1" applyBorder="1" applyAlignment="1">
      <alignment horizontal="center" vertical="center" wrapText="1"/>
      <protection/>
    </xf>
    <xf numFmtId="0" fontId="13" fillId="2" borderId="7" xfId="30" applyFont="1" applyFill="1" applyBorder="1" applyAlignment="1">
      <alignment horizontal="center" vertical="center"/>
      <protection/>
    </xf>
    <xf numFmtId="0" fontId="13" fillId="2" borderId="8" xfId="30" applyFont="1" applyFill="1" applyBorder="1" applyAlignment="1">
      <alignment horizontal="center" vertical="center"/>
      <protection/>
    </xf>
    <xf numFmtId="0" fontId="13" fillId="2" borderId="21" xfId="30" applyFont="1" applyFill="1" applyBorder="1" applyAlignment="1">
      <alignment horizontal="center" vertical="center"/>
      <protection/>
    </xf>
    <xf numFmtId="0" fontId="12" fillId="3" borderId="7" xfId="30" applyFont="1" applyFill="1" applyBorder="1" applyAlignment="1">
      <alignment horizontal="center" vertical="center"/>
      <protection/>
    </xf>
    <xf numFmtId="0" fontId="12" fillId="3" borderId="8" xfId="30" applyFont="1" applyFill="1" applyBorder="1" applyAlignment="1">
      <alignment horizontal="center" vertical="center"/>
      <protection/>
    </xf>
    <xf numFmtId="0" fontId="12" fillId="3" borderId="21" xfId="30" applyFont="1" applyFill="1" applyBorder="1" applyAlignment="1">
      <alignment horizontal="center" vertical="center"/>
      <protection/>
    </xf>
    <xf numFmtId="0" fontId="12" fillId="0" borderId="41" xfId="30" applyFont="1" applyFill="1" applyBorder="1" applyAlignment="1">
      <alignment vertical="center"/>
      <protection/>
    </xf>
    <xf numFmtId="0" fontId="12" fillId="0" borderId="42" xfId="30" applyFont="1" applyFill="1" applyBorder="1" applyAlignment="1">
      <alignment vertical="center"/>
      <protection/>
    </xf>
    <xf numFmtId="0" fontId="12" fillId="0" borderId="43" xfId="30" applyFont="1" applyFill="1" applyBorder="1" applyAlignment="1">
      <alignment vertical="center"/>
      <protection/>
    </xf>
    <xf numFmtId="0" fontId="12" fillId="0" borderId="44" xfId="30" applyFont="1" applyFill="1" applyBorder="1" applyAlignment="1">
      <alignment vertical="center"/>
      <protection/>
    </xf>
    <xf numFmtId="0" fontId="12" fillId="0" borderId="0" xfId="30" applyFont="1" applyFill="1" applyBorder="1" applyAlignment="1">
      <alignment vertical="center"/>
      <protection/>
    </xf>
    <xf numFmtId="0" fontId="12" fillId="0" borderId="45" xfId="30" applyFont="1" applyFill="1" applyBorder="1" applyAlignment="1">
      <alignment vertical="center"/>
      <protection/>
    </xf>
    <xf numFmtId="0" fontId="12" fillId="0" borderId="46" xfId="30" applyFont="1" applyFill="1" applyBorder="1" applyAlignment="1">
      <alignment vertical="center"/>
      <protection/>
    </xf>
    <xf numFmtId="0" fontId="12" fillId="0" borderId="47" xfId="30" applyFont="1" applyFill="1" applyBorder="1" applyAlignment="1">
      <alignment vertical="center"/>
      <protection/>
    </xf>
    <xf numFmtId="0" fontId="12" fillId="0" borderId="48" xfId="30" applyFont="1" applyFill="1" applyBorder="1" applyAlignment="1">
      <alignment vertical="center"/>
      <protection/>
    </xf>
    <xf numFmtId="0" fontId="14" fillId="0" borderId="9" xfId="30" applyFont="1" applyFill="1" applyBorder="1" applyAlignment="1">
      <alignment horizontal="center" vertical="center" wrapText="1"/>
      <protection/>
    </xf>
    <xf numFmtId="0" fontId="12" fillId="5" borderId="7" xfId="30" applyFont="1" applyFill="1" applyBorder="1" applyAlignment="1">
      <alignment horizontal="center" vertical="center"/>
      <protection/>
    </xf>
    <xf numFmtId="0" fontId="12" fillId="5" borderId="8" xfId="30" applyFont="1" applyFill="1" applyBorder="1" applyAlignment="1">
      <alignment horizontal="center" vertical="center"/>
      <protection/>
    </xf>
    <xf numFmtId="0" fontId="12" fillId="5" borderId="21" xfId="30" applyFont="1" applyFill="1" applyBorder="1" applyAlignment="1">
      <alignment horizontal="center" vertical="center"/>
      <protection/>
    </xf>
    <xf numFmtId="0" fontId="12" fillId="3" borderId="12" xfId="30" applyFont="1" applyFill="1" applyBorder="1" applyAlignment="1">
      <alignment horizontal="center" vertical="center"/>
      <protection/>
    </xf>
    <xf numFmtId="0" fontId="12" fillId="3" borderId="3" xfId="30" applyFont="1" applyFill="1" applyBorder="1" applyAlignment="1">
      <alignment horizontal="center" vertical="center"/>
      <protection/>
    </xf>
    <xf numFmtId="0" fontId="12" fillId="3" borderId="11" xfId="30" applyFont="1" applyFill="1" applyBorder="1" applyAlignment="1">
      <alignment horizontal="center" vertical="center"/>
      <protection/>
    </xf>
    <xf numFmtId="0" fontId="12" fillId="0" borderId="4" xfId="30" applyFont="1" applyFill="1" applyBorder="1" applyAlignment="1">
      <alignment horizontal="center" vertical="center"/>
      <protection/>
    </xf>
    <xf numFmtId="0" fontId="12" fillId="0" borderId="5" xfId="30" applyFont="1" applyFill="1" applyBorder="1" applyAlignment="1">
      <alignment horizontal="center" vertical="center"/>
      <protection/>
    </xf>
    <xf numFmtId="0" fontId="12" fillId="0" borderId="28" xfId="30" applyFont="1" applyFill="1" applyBorder="1" applyAlignment="1">
      <alignment horizontal="center" vertical="center"/>
      <protection/>
    </xf>
    <xf numFmtId="0" fontId="15" fillId="0" borderId="0" xfId="31" applyFont="1" applyFill="1" applyBorder="1" applyAlignment="1">
      <alignment vertical="center" textRotation="255"/>
      <protection/>
    </xf>
    <xf numFmtId="0" fontId="14" fillId="0" borderId="16" xfId="30" applyFont="1" applyFill="1" applyBorder="1" applyAlignment="1">
      <alignment horizontal="center" vertical="center"/>
      <protection/>
    </xf>
    <xf numFmtId="0" fontId="14" fillId="0" borderId="17" xfId="30" applyFont="1" applyFill="1" applyBorder="1" applyAlignment="1">
      <alignment horizontal="center" vertical="center"/>
      <protection/>
    </xf>
    <xf numFmtId="0" fontId="14" fillId="0" borderId="16" xfId="30" applyFont="1" applyFill="1" applyBorder="1" applyAlignment="1">
      <alignment horizontal="center" vertical="center" wrapText="1"/>
      <protection/>
    </xf>
    <xf numFmtId="0" fontId="12" fillId="4" borderId="16" xfId="30" applyFont="1" applyFill="1" applyBorder="1" applyAlignment="1">
      <alignment horizontal="center" vertical="center"/>
      <protection/>
    </xf>
    <xf numFmtId="0" fontId="12" fillId="4" borderId="17" xfId="30" applyFont="1" applyFill="1" applyBorder="1" applyAlignment="1">
      <alignment horizontal="center" vertical="center"/>
      <protection/>
    </xf>
    <xf numFmtId="0" fontId="12" fillId="4" borderId="15" xfId="30" applyFont="1" applyFill="1" applyBorder="1" applyAlignment="1">
      <alignment horizontal="center" vertical="center"/>
      <protection/>
    </xf>
    <xf numFmtId="0" fontId="12" fillId="0" borderId="3" xfId="30" applyFont="1" applyFill="1" applyBorder="1">
      <alignment vertical="center"/>
      <protection/>
    </xf>
    <xf numFmtId="0" fontId="12" fillId="0" borderId="17" xfId="30" applyFont="1" applyFill="1" applyBorder="1">
      <alignment vertical="center"/>
      <protection/>
    </xf>
    <xf numFmtId="0" fontId="12" fillId="5" borderId="5" xfId="30" applyFont="1" applyFill="1" applyBorder="1" applyAlignment="1">
      <alignment horizontal="center" vertical="center"/>
      <protection/>
    </xf>
    <xf numFmtId="0" fontId="12" fillId="5" borderId="28" xfId="30" applyFont="1" applyFill="1" applyBorder="1" applyAlignment="1">
      <alignment horizontal="center" vertical="center"/>
      <protection/>
    </xf>
    <xf numFmtId="0" fontId="12" fillId="0" borderId="49" xfId="30" applyFont="1" applyBorder="1" applyAlignment="1">
      <alignment horizontal="center" vertical="center"/>
      <protection/>
    </xf>
    <xf numFmtId="0" fontId="12" fillId="0" borderId="50" xfId="30" applyFont="1" applyBorder="1" applyAlignment="1">
      <alignment horizontal="center" vertical="center"/>
      <protection/>
    </xf>
    <xf numFmtId="0" fontId="12" fillId="0" borderId="51" xfId="30" applyFont="1" applyBorder="1" applyAlignment="1">
      <alignment horizontal="center" vertical="center"/>
      <protection/>
    </xf>
    <xf numFmtId="0" fontId="14" fillId="0" borderId="7" xfId="30" applyFont="1" applyFill="1" applyBorder="1" applyAlignment="1">
      <alignment horizontal="center" vertical="center" textRotation="255" wrapText="1"/>
      <protection/>
    </xf>
    <xf numFmtId="0" fontId="14" fillId="0" borderId="12" xfId="30" applyFont="1" applyFill="1" applyBorder="1" applyAlignment="1">
      <alignment horizontal="center" vertical="center" textRotation="255" wrapText="1"/>
      <protection/>
    </xf>
    <xf numFmtId="0" fontId="14" fillId="0" borderId="4" xfId="30" applyFont="1" applyFill="1" applyBorder="1" applyAlignment="1">
      <alignment horizontal="center" vertical="center" textRotation="255" wrapText="1"/>
      <protection/>
    </xf>
    <xf numFmtId="0" fontId="14" fillId="0" borderId="8" xfId="30" applyFont="1" applyFill="1" applyBorder="1" applyAlignment="1">
      <alignment horizontal="center" vertical="center" textRotation="255" wrapText="1"/>
      <protection/>
    </xf>
    <xf numFmtId="0" fontId="14" fillId="0" borderId="8" xfId="30" applyFont="1" applyFill="1" applyBorder="1" applyAlignment="1">
      <alignment horizontal="left" vertical="center" wrapText="1"/>
      <protection/>
    </xf>
    <xf numFmtId="0" fontId="12" fillId="0" borderId="3" xfId="30" applyFont="1" applyFill="1" applyBorder="1" applyAlignment="1">
      <alignment horizontal="center" vertical="center" textRotation="255"/>
      <protection/>
    </xf>
    <xf numFmtId="0" fontId="12" fillId="0" borderId="3" xfId="30" applyFont="1" applyFill="1" applyBorder="1" applyAlignment="1">
      <alignment horizontal="center" vertical="center" textRotation="255" wrapText="1"/>
      <protection/>
    </xf>
    <xf numFmtId="0" fontId="12" fillId="0" borderId="52" xfId="30" applyFont="1" applyBorder="1" applyAlignment="1">
      <alignment horizontal="center" vertical="center"/>
      <protection/>
    </xf>
    <xf numFmtId="0" fontId="12" fillId="0" borderId="53" xfId="30" applyFont="1" applyBorder="1" applyAlignment="1">
      <alignment horizontal="center" vertical="center"/>
      <protection/>
    </xf>
    <xf numFmtId="0" fontId="12" fillId="0" borderId="54" xfId="30" applyFont="1" applyBorder="1" applyAlignment="1">
      <alignment horizontal="center" vertical="center"/>
      <protection/>
    </xf>
    <xf numFmtId="0" fontId="14" fillId="0" borderId="16" xfId="30" applyFont="1" applyFill="1" applyBorder="1" applyAlignment="1">
      <alignment horizontal="center" vertical="center" textRotation="255" wrapText="1"/>
      <protection/>
    </xf>
    <xf numFmtId="0" fontId="12" fillId="5" borderId="17" xfId="30" applyFont="1" applyFill="1" applyBorder="1" applyAlignment="1">
      <alignment horizontal="center" vertical="center" wrapText="1"/>
      <protection/>
    </xf>
    <xf numFmtId="0" fontId="12" fillId="5" borderId="15" xfId="30" applyFont="1" applyFill="1" applyBorder="1" applyAlignment="1">
      <alignment horizontal="center" vertical="center" wrapText="1"/>
      <protection/>
    </xf>
    <xf numFmtId="0" fontId="14" fillId="0" borderId="17" xfId="30" applyFont="1" applyFill="1" applyBorder="1" applyAlignment="1">
      <alignment horizontal="center" vertical="center" wrapText="1"/>
      <protection/>
    </xf>
    <xf numFmtId="0" fontId="14" fillId="0" borderId="23" xfId="30" applyFont="1" applyFill="1" applyBorder="1" applyAlignment="1">
      <alignment horizontal="center" vertical="center" wrapText="1"/>
      <protection/>
    </xf>
    <xf numFmtId="0" fontId="12" fillId="0" borderId="13" xfId="30" applyFont="1" applyFill="1" applyBorder="1" applyAlignment="1">
      <alignment horizontal="center" vertical="center" wrapText="1"/>
      <protection/>
    </xf>
    <xf numFmtId="0" fontId="12" fillId="0" borderId="2" xfId="30" applyFont="1" applyFill="1" applyBorder="1" applyAlignment="1">
      <alignment horizontal="center" vertical="center" wrapText="1"/>
      <protection/>
    </xf>
    <xf numFmtId="0" fontId="12" fillId="0" borderId="55" xfId="30" applyFont="1" applyFill="1" applyBorder="1" applyAlignment="1">
      <alignment horizontal="center" vertical="center" wrapText="1"/>
      <protection/>
    </xf>
    <xf numFmtId="0" fontId="14" fillId="0" borderId="36" xfId="30" applyFont="1" applyFill="1" applyBorder="1" applyAlignment="1">
      <alignment horizontal="center" vertical="center" wrapText="1"/>
      <protection/>
    </xf>
    <xf numFmtId="0" fontId="14" fillId="0" borderId="56" xfId="30" applyFont="1" applyFill="1" applyBorder="1" applyAlignment="1">
      <alignment horizontal="center" vertical="center" wrapText="1"/>
      <protection/>
    </xf>
    <xf numFmtId="0" fontId="14" fillId="0" borderId="22" xfId="30" applyFont="1" applyFill="1" applyBorder="1" applyAlignment="1">
      <alignment horizontal="center" vertical="center" wrapText="1"/>
      <protection/>
    </xf>
    <xf numFmtId="0" fontId="14" fillId="0" borderId="8" xfId="31" applyFont="1" applyFill="1" applyBorder="1" applyAlignment="1">
      <alignment horizontal="center" vertical="center" wrapText="1"/>
      <protection/>
    </xf>
    <xf numFmtId="0" fontId="14" fillId="0" borderId="3" xfId="31" applyFont="1" applyFill="1" applyBorder="1" applyAlignment="1">
      <alignment horizontal="center" vertical="center" wrapText="1"/>
      <protection/>
    </xf>
    <xf numFmtId="0" fontId="13" fillId="0" borderId="3" xfId="31" applyFont="1" applyFill="1" applyBorder="1" applyAlignment="1">
      <alignment horizontal="left" vertical="center" wrapText="1"/>
      <protection/>
    </xf>
    <xf numFmtId="0" fontId="14" fillId="0" borderId="7" xfId="30" applyFont="1" applyFill="1" applyBorder="1" applyAlignment="1">
      <alignment horizontal="center" vertical="center" textRotation="255"/>
      <protection/>
    </xf>
    <xf numFmtId="0" fontId="14" fillId="0" borderId="16" xfId="30" applyFont="1" applyFill="1" applyBorder="1" applyAlignment="1">
      <alignment horizontal="center" vertical="center" textRotation="255"/>
      <protection/>
    </xf>
    <xf numFmtId="0" fontId="14" fillId="0" borderId="8" xfId="31" applyFont="1" applyFill="1" applyBorder="1" applyAlignment="1">
      <alignment horizontal="left" vertical="center" wrapText="1"/>
      <protection/>
    </xf>
    <xf numFmtId="0" fontId="14" fillId="0" borderId="43" xfId="31" applyFont="1" applyFill="1" applyBorder="1" applyAlignment="1">
      <alignment horizontal="center" vertical="center" wrapText="1"/>
      <protection/>
    </xf>
    <xf numFmtId="0" fontId="14" fillId="0" borderId="45" xfId="31" applyFont="1" applyFill="1" applyBorder="1" applyAlignment="1">
      <alignment horizontal="center" vertical="center" wrapText="1"/>
      <protection/>
    </xf>
    <xf numFmtId="0" fontId="14" fillId="0" borderId="57" xfId="31" applyFont="1" applyFill="1" applyBorder="1" applyAlignment="1">
      <alignment horizontal="center" vertical="center" wrapText="1"/>
      <protection/>
    </xf>
    <xf numFmtId="0" fontId="14" fillId="0" borderId="38" xfId="30" applyFont="1" applyFill="1" applyBorder="1" applyAlignment="1">
      <alignment horizontal="center" vertical="center" wrapText="1"/>
      <protection/>
    </xf>
    <xf numFmtId="0" fontId="12" fillId="5" borderId="17" xfId="30" applyFont="1" applyFill="1" applyBorder="1" applyAlignment="1">
      <alignment horizontal="center" vertical="center"/>
      <protection/>
    </xf>
    <xf numFmtId="0" fontId="12" fillId="5" borderId="15" xfId="30" applyFont="1" applyFill="1" applyBorder="1" applyAlignment="1">
      <alignment horizontal="center" vertical="center"/>
      <protection/>
    </xf>
    <xf numFmtId="0" fontId="14" fillId="0" borderId="8" xfId="30" applyFont="1" applyFill="1" applyBorder="1" applyAlignment="1">
      <alignment horizontal="center" vertical="center" textRotation="255"/>
      <protection/>
    </xf>
    <xf numFmtId="0" fontId="0" fillId="0" borderId="18" xfId="0" applyBorder="1" applyAlignment="1">
      <alignment horizontal="center" vertical="center" wrapText="1"/>
    </xf>
    <xf numFmtId="0" fontId="0" fillId="0" borderId="58" xfId="0" applyBorder="1" applyAlignment="1">
      <alignment horizontal="center" vertical="center" wrapText="1"/>
    </xf>
  </cellXfs>
  <cellStyles count="19">
    <cellStyle name="Normal" xfId="0"/>
    <cellStyle name="(xx)" xfId="15"/>
    <cellStyle name="(xx)中央" xfId="16"/>
    <cellStyle name="(通貨) [0.0]" xfId="17"/>
    <cellStyle name="Calc Currency (0)" xfId="18"/>
    <cellStyle name="COMP定番表書式" xfId="19"/>
    <cellStyle name="COMP定番表書式workI" xfId="20"/>
    <cellStyle name="Header1" xfId="21"/>
    <cellStyle name="Header2" xfId="22"/>
    <cellStyle name="Normal_#18-Internet" xfId="23"/>
    <cellStyle name="Percent" xfId="24"/>
    <cellStyle name="Hyperlink" xfId="25"/>
    <cellStyle name="Comma [0]" xfId="26"/>
    <cellStyle name="Comma" xfId="27"/>
    <cellStyle name="Currency [0]" xfId="28"/>
    <cellStyle name="Currency" xfId="29"/>
    <cellStyle name="標準_表２" xfId="30"/>
    <cellStyle name="標準_兵庫県NAMとハイブリッド勘定基本表 "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AutoShape 1"/>
        <xdr:cNvSpPr>
          <a:spLocks noChangeAspect="1"/>
        </xdr:cNvSpPr>
      </xdr:nvSpPr>
      <xdr:spPr>
        <a:xfrm rot="10800000">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2" name="AutoShape 2"/>
        <xdr:cNvSpPr>
          <a:spLocks noChangeAspect="1"/>
        </xdr:cNvSpPr>
      </xdr:nvSpPr>
      <xdr:spPr>
        <a:xfrm rot="10800000" flipH="1">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3" name="AutoShape 3"/>
        <xdr:cNvSpPr>
          <a:spLocks noChangeAspect="1"/>
        </xdr:cNvSpPr>
      </xdr:nvSpPr>
      <xdr:spPr>
        <a:xfrm>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4" name="AutoShape 4"/>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5" name="AutoShape 5"/>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6" name="AutoShape 6"/>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7" name="AutoShape 7"/>
        <xdr:cNvSpPr>
          <a:spLocks noChangeAspect="1"/>
        </xdr:cNvSpPr>
      </xdr:nvSpPr>
      <xdr:spPr>
        <a:xfrm rot="10800000">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8" name="AutoShape 8"/>
        <xdr:cNvSpPr>
          <a:spLocks noChangeAspect="1"/>
        </xdr:cNvSpPr>
      </xdr:nvSpPr>
      <xdr:spPr>
        <a:xfrm rot="10800000" flipH="1">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9" name="AutoShape 9"/>
        <xdr:cNvSpPr>
          <a:spLocks/>
        </xdr:cNvSpPr>
      </xdr:nvSpPr>
      <xdr:spPr>
        <a:xfrm>
          <a:off x="9944100" y="1733550"/>
          <a:ext cx="0" cy="0"/>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17</xdr:col>
      <xdr:colOff>0</xdr:colOff>
      <xdr:row>7</xdr:row>
      <xdr:rowOff>0</xdr:rowOff>
    </xdr:from>
    <xdr:to>
      <xdr:col>17</xdr:col>
      <xdr:colOff>0</xdr:colOff>
      <xdr:row>7</xdr:row>
      <xdr:rowOff>0</xdr:rowOff>
    </xdr:to>
    <xdr:sp>
      <xdr:nvSpPr>
        <xdr:cNvPr id="10" name="AutoShape 10"/>
        <xdr:cNvSpPr>
          <a:spLocks/>
        </xdr:cNvSpPr>
      </xdr:nvSpPr>
      <xdr:spPr>
        <a:xfrm>
          <a:off x="9944100" y="1733550"/>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17</xdr:col>
      <xdr:colOff>0</xdr:colOff>
      <xdr:row>7</xdr:row>
      <xdr:rowOff>0</xdr:rowOff>
    </xdr:from>
    <xdr:to>
      <xdr:col>17</xdr:col>
      <xdr:colOff>0</xdr:colOff>
      <xdr:row>7</xdr:row>
      <xdr:rowOff>0</xdr:rowOff>
    </xdr:to>
    <xdr:sp>
      <xdr:nvSpPr>
        <xdr:cNvPr id="11" name="TextBox 11"/>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17</xdr:col>
      <xdr:colOff>0</xdr:colOff>
      <xdr:row>7</xdr:row>
      <xdr:rowOff>0</xdr:rowOff>
    </xdr:from>
    <xdr:to>
      <xdr:col>17</xdr:col>
      <xdr:colOff>0</xdr:colOff>
      <xdr:row>7</xdr:row>
      <xdr:rowOff>0</xdr:rowOff>
    </xdr:to>
    <xdr:sp>
      <xdr:nvSpPr>
        <xdr:cNvPr id="12" name="TextBox 12"/>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17</xdr:col>
      <xdr:colOff>0</xdr:colOff>
      <xdr:row>7</xdr:row>
      <xdr:rowOff>0</xdr:rowOff>
    </xdr:from>
    <xdr:to>
      <xdr:col>17</xdr:col>
      <xdr:colOff>0</xdr:colOff>
      <xdr:row>7</xdr:row>
      <xdr:rowOff>0</xdr:rowOff>
    </xdr:to>
    <xdr:sp>
      <xdr:nvSpPr>
        <xdr:cNvPr id="13" name="TextBox 13"/>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17</xdr:col>
      <xdr:colOff>0</xdr:colOff>
      <xdr:row>7</xdr:row>
      <xdr:rowOff>0</xdr:rowOff>
    </xdr:from>
    <xdr:to>
      <xdr:col>17</xdr:col>
      <xdr:colOff>0</xdr:colOff>
      <xdr:row>7</xdr:row>
      <xdr:rowOff>0</xdr:rowOff>
    </xdr:to>
    <xdr:sp>
      <xdr:nvSpPr>
        <xdr:cNvPr id="14" name="TextBox 14"/>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17</xdr:col>
      <xdr:colOff>0</xdr:colOff>
      <xdr:row>7</xdr:row>
      <xdr:rowOff>0</xdr:rowOff>
    </xdr:from>
    <xdr:to>
      <xdr:col>17</xdr:col>
      <xdr:colOff>0</xdr:colOff>
      <xdr:row>7</xdr:row>
      <xdr:rowOff>0</xdr:rowOff>
    </xdr:to>
    <xdr:sp>
      <xdr:nvSpPr>
        <xdr:cNvPr id="15" name="AutoShape 15"/>
        <xdr:cNvSpPr>
          <a:spLocks/>
        </xdr:cNvSpPr>
      </xdr:nvSpPr>
      <xdr:spPr>
        <a:xfrm>
          <a:off x="9944100" y="1733550"/>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17</xdr:col>
      <xdr:colOff>0</xdr:colOff>
      <xdr:row>7</xdr:row>
      <xdr:rowOff>0</xdr:rowOff>
    </xdr:from>
    <xdr:to>
      <xdr:col>17</xdr:col>
      <xdr:colOff>0</xdr:colOff>
      <xdr:row>7</xdr:row>
      <xdr:rowOff>0</xdr:rowOff>
    </xdr:to>
    <xdr:sp>
      <xdr:nvSpPr>
        <xdr:cNvPr id="16" name="TextBox 16"/>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17</xdr:col>
      <xdr:colOff>0</xdr:colOff>
      <xdr:row>7</xdr:row>
      <xdr:rowOff>0</xdr:rowOff>
    </xdr:from>
    <xdr:to>
      <xdr:col>17</xdr:col>
      <xdr:colOff>0</xdr:colOff>
      <xdr:row>7</xdr:row>
      <xdr:rowOff>0</xdr:rowOff>
    </xdr:to>
    <xdr:sp>
      <xdr:nvSpPr>
        <xdr:cNvPr id="17" name="AutoShape 17"/>
        <xdr:cNvSpPr>
          <a:spLocks/>
        </xdr:cNvSpPr>
      </xdr:nvSpPr>
      <xdr:spPr>
        <a:xfrm>
          <a:off x="9944100" y="1733550"/>
          <a:ext cx="0" cy="0"/>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17</xdr:col>
      <xdr:colOff>0</xdr:colOff>
      <xdr:row>10</xdr:row>
      <xdr:rowOff>0</xdr:rowOff>
    </xdr:from>
    <xdr:to>
      <xdr:col>17</xdr:col>
      <xdr:colOff>0</xdr:colOff>
      <xdr:row>10</xdr:row>
      <xdr:rowOff>0</xdr:rowOff>
    </xdr:to>
    <xdr:sp>
      <xdr:nvSpPr>
        <xdr:cNvPr id="18" name="TextBox 18"/>
        <xdr:cNvSpPr txBox="1">
          <a:spLocks noChangeArrowheads="1"/>
        </xdr:cNvSpPr>
      </xdr:nvSpPr>
      <xdr:spPr>
        <a:xfrm>
          <a:off x="9944100" y="2390775"/>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17</xdr:col>
      <xdr:colOff>0</xdr:colOff>
      <xdr:row>10</xdr:row>
      <xdr:rowOff>0</xdr:rowOff>
    </xdr:from>
    <xdr:to>
      <xdr:col>17</xdr:col>
      <xdr:colOff>0</xdr:colOff>
      <xdr:row>10</xdr:row>
      <xdr:rowOff>0</xdr:rowOff>
    </xdr:to>
    <xdr:sp>
      <xdr:nvSpPr>
        <xdr:cNvPr id="19" name="TextBox 19"/>
        <xdr:cNvSpPr txBox="1">
          <a:spLocks noChangeArrowheads="1"/>
        </xdr:cNvSpPr>
      </xdr:nvSpPr>
      <xdr:spPr>
        <a:xfrm>
          <a:off x="9944100" y="2390775"/>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17</xdr:col>
      <xdr:colOff>0</xdr:colOff>
      <xdr:row>20</xdr:row>
      <xdr:rowOff>0</xdr:rowOff>
    </xdr:from>
    <xdr:to>
      <xdr:col>17</xdr:col>
      <xdr:colOff>0</xdr:colOff>
      <xdr:row>20</xdr:row>
      <xdr:rowOff>0</xdr:rowOff>
    </xdr:to>
    <xdr:sp>
      <xdr:nvSpPr>
        <xdr:cNvPr id="20" name="AutoShape 20"/>
        <xdr:cNvSpPr>
          <a:spLocks noChangeAspect="1"/>
        </xdr:cNvSpPr>
      </xdr:nvSpPr>
      <xdr:spPr>
        <a:xfrm>
          <a:off x="9944100" y="49625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17</xdr:col>
      <xdr:colOff>0</xdr:colOff>
      <xdr:row>20</xdr:row>
      <xdr:rowOff>0</xdr:rowOff>
    </xdr:to>
    <xdr:sp>
      <xdr:nvSpPr>
        <xdr:cNvPr id="21" name="AutoShape 21"/>
        <xdr:cNvSpPr>
          <a:spLocks noChangeAspect="1"/>
        </xdr:cNvSpPr>
      </xdr:nvSpPr>
      <xdr:spPr>
        <a:xfrm>
          <a:off x="9944100" y="49625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22</xdr:row>
      <xdr:rowOff>0</xdr:rowOff>
    </xdr:from>
    <xdr:to>
      <xdr:col>18</xdr:col>
      <xdr:colOff>0</xdr:colOff>
      <xdr:row>22</xdr:row>
      <xdr:rowOff>0</xdr:rowOff>
    </xdr:to>
    <xdr:sp>
      <xdr:nvSpPr>
        <xdr:cNvPr id="1" name="AutoShape 1"/>
        <xdr:cNvSpPr>
          <a:spLocks noChangeAspect="1"/>
        </xdr:cNvSpPr>
      </xdr:nvSpPr>
      <xdr:spPr>
        <a:xfrm rot="10800000">
          <a:off x="10077450" y="50768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2" name="AutoShape 2"/>
        <xdr:cNvSpPr>
          <a:spLocks noChangeAspect="1"/>
        </xdr:cNvSpPr>
      </xdr:nvSpPr>
      <xdr:spPr>
        <a:xfrm rot="10800000" flipH="1">
          <a:off x="10077450" y="50768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3" name="AutoShape 3"/>
        <xdr:cNvSpPr>
          <a:spLocks noChangeAspect="1"/>
        </xdr:cNvSpPr>
      </xdr:nvSpPr>
      <xdr:spPr>
        <a:xfrm>
          <a:off x="10077450" y="40767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4" name="AutoShape 4"/>
        <xdr:cNvSpPr>
          <a:spLocks noChangeAspect="1"/>
        </xdr:cNvSpPr>
      </xdr:nvSpPr>
      <xdr:spPr>
        <a:xfrm>
          <a:off x="10077450" y="40767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5" name="AutoShape 5"/>
        <xdr:cNvSpPr>
          <a:spLocks noChangeAspect="1"/>
        </xdr:cNvSpPr>
      </xdr:nvSpPr>
      <xdr:spPr>
        <a:xfrm rot="5400000">
          <a:off x="10077450" y="4572000"/>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6" name="AutoShape 6"/>
        <xdr:cNvSpPr>
          <a:spLocks noChangeAspect="1"/>
        </xdr:cNvSpPr>
      </xdr:nvSpPr>
      <xdr:spPr>
        <a:xfrm rot="5400000">
          <a:off x="10077450" y="4572000"/>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7" name="AutoShape 7"/>
        <xdr:cNvSpPr>
          <a:spLocks noChangeAspect="1"/>
        </xdr:cNvSpPr>
      </xdr:nvSpPr>
      <xdr:spPr>
        <a:xfrm rot="10800000">
          <a:off x="10077450" y="50768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8" name="AutoShape 8"/>
        <xdr:cNvSpPr>
          <a:spLocks noChangeAspect="1"/>
        </xdr:cNvSpPr>
      </xdr:nvSpPr>
      <xdr:spPr>
        <a:xfrm rot="10800000">
          <a:off x="10077450" y="50768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16</xdr:col>
      <xdr:colOff>0</xdr:colOff>
      <xdr:row>22</xdr:row>
      <xdr:rowOff>0</xdr:rowOff>
    </xdr:to>
    <xdr:sp>
      <xdr:nvSpPr>
        <xdr:cNvPr id="9" name="AutoShape 9"/>
        <xdr:cNvSpPr>
          <a:spLocks noChangeAspect="1"/>
        </xdr:cNvSpPr>
      </xdr:nvSpPr>
      <xdr:spPr>
        <a:xfrm rot="16200000">
          <a:off x="8763000" y="50768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18</xdr:col>
      <xdr:colOff>0</xdr:colOff>
      <xdr:row>20</xdr:row>
      <xdr:rowOff>200025</xdr:rowOff>
    </xdr:to>
    <xdr:sp>
      <xdr:nvSpPr>
        <xdr:cNvPr id="10" name="AutoShape 10"/>
        <xdr:cNvSpPr>
          <a:spLocks noChangeAspect="1"/>
        </xdr:cNvSpPr>
      </xdr:nvSpPr>
      <xdr:spPr>
        <a:xfrm rot="5400000">
          <a:off x="10077450" y="4476750"/>
          <a:ext cx="0" cy="4000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1" name="AutoShape 11"/>
        <xdr:cNvSpPr>
          <a:spLocks noChangeAspect="1"/>
        </xdr:cNvSpPr>
      </xdr:nvSpPr>
      <xdr:spPr>
        <a:xfrm rot="10800000">
          <a:off x="10077450" y="50768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2" name="AutoShape 12"/>
        <xdr:cNvSpPr>
          <a:spLocks noChangeAspect="1"/>
        </xdr:cNvSpPr>
      </xdr:nvSpPr>
      <xdr:spPr>
        <a:xfrm rot="10800000" flipH="1">
          <a:off x="10077450" y="50768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95250</xdr:rowOff>
    </xdr:from>
    <xdr:to>
      <xdr:col>18</xdr:col>
      <xdr:colOff>0</xdr:colOff>
      <xdr:row>16</xdr:row>
      <xdr:rowOff>133350</xdr:rowOff>
    </xdr:to>
    <xdr:sp>
      <xdr:nvSpPr>
        <xdr:cNvPr id="13" name="AutoShape 13"/>
        <xdr:cNvSpPr>
          <a:spLocks/>
        </xdr:cNvSpPr>
      </xdr:nvSpPr>
      <xdr:spPr>
        <a:xfrm>
          <a:off x="10077450" y="3771900"/>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17</xdr:row>
      <xdr:rowOff>0</xdr:rowOff>
    </xdr:from>
    <xdr:to>
      <xdr:col>18</xdr:col>
      <xdr:colOff>0</xdr:colOff>
      <xdr:row>17</xdr:row>
      <xdr:rowOff>0</xdr:rowOff>
    </xdr:to>
    <xdr:sp>
      <xdr:nvSpPr>
        <xdr:cNvPr id="14" name="AutoShape 14"/>
        <xdr:cNvSpPr>
          <a:spLocks/>
        </xdr:cNvSpPr>
      </xdr:nvSpPr>
      <xdr:spPr>
        <a:xfrm>
          <a:off x="10077450" y="4076700"/>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18</xdr:col>
      <xdr:colOff>0</xdr:colOff>
      <xdr:row>21</xdr:row>
      <xdr:rowOff>114300</xdr:rowOff>
    </xdr:from>
    <xdr:to>
      <xdr:col>18</xdr:col>
      <xdr:colOff>0</xdr:colOff>
      <xdr:row>22</xdr:row>
      <xdr:rowOff>0</xdr:rowOff>
    </xdr:to>
    <xdr:sp>
      <xdr:nvSpPr>
        <xdr:cNvPr id="15" name="TextBox 15"/>
        <xdr:cNvSpPr txBox="1">
          <a:spLocks noChangeArrowheads="1"/>
        </xdr:cNvSpPr>
      </xdr:nvSpPr>
      <xdr:spPr>
        <a:xfrm>
          <a:off x="10077450" y="499110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18</xdr:col>
      <xdr:colOff>0</xdr:colOff>
      <xdr:row>21</xdr:row>
      <xdr:rowOff>114300</xdr:rowOff>
    </xdr:from>
    <xdr:to>
      <xdr:col>18</xdr:col>
      <xdr:colOff>0</xdr:colOff>
      <xdr:row>22</xdr:row>
      <xdr:rowOff>0</xdr:rowOff>
    </xdr:to>
    <xdr:sp>
      <xdr:nvSpPr>
        <xdr:cNvPr id="16" name="TextBox 16"/>
        <xdr:cNvSpPr txBox="1">
          <a:spLocks noChangeArrowheads="1"/>
        </xdr:cNvSpPr>
      </xdr:nvSpPr>
      <xdr:spPr>
        <a:xfrm>
          <a:off x="10077450" y="499110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18</xdr:col>
      <xdr:colOff>0</xdr:colOff>
      <xdr:row>21</xdr:row>
      <xdr:rowOff>104775</xdr:rowOff>
    </xdr:from>
    <xdr:to>
      <xdr:col>18</xdr:col>
      <xdr:colOff>0</xdr:colOff>
      <xdr:row>22</xdr:row>
      <xdr:rowOff>0</xdr:rowOff>
    </xdr:to>
    <xdr:sp>
      <xdr:nvSpPr>
        <xdr:cNvPr id="17" name="TextBox 17"/>
        <xdr:cNvSpPr txBox="1">
          <a:spLocks noChangeArrowheads="1"/>
        </xdr:cNvSpPr>
      </xdr:nvSpPr>
      <xdr:spPr>
        <a:xfrm>
          <a:off x="10077450" y="4981575"/>
          <a:ext cx="0" cy="9525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18</xdr:col>
      <xdr:colOff>0</xdr:colOff>
      <xdr:row>21</xdr:row>
      <xdr:rowOff>114300</xdr:rowOff>
    </xdr:from>
    <xdr:to>
      <xdr:col>18</xdr:col>
      <xdr:colOff>0</xdr:colOff>
      <xdr:row>22</xdr:row>
      <xdr:rowOff>0</xdr:rowOff>
    </xdr:to>
    <xdr:sp>
      <xdr:nvSpPr>
        <xdr:cNvPr id="18" name="TextBox 18"/>
        <xdr:cNvSpPr txBox="1">
          <a:spLocks noChangeArrowheads="1"/>
        </xdr:cNvSpPr>
      </xdr:nvSpPr>
      <xdr:spPr>
        <a:xfrm>
          <a:off x="10077450" y="499110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18</xdr:col>
      <xdr:colOff>0</xdr:colOff>
      <xdr:row>17</xdr:row>
      <xdr:rowOff>0</xdr:rowOff>
    </xdr:from>
    <xdr:to>
      <xdr:col>18</xdr:col>
      <xdr:colOff>0</xdr:colOff>
      <xdr:row>17</xdr:row>
      <xdr:rowOff>0</xdr:rowOff>
    </xdr:to>
    <xdr:sp>
      <xdr:nvSpPr>
        <xdr:cNvPr id="19" name="AutoShape 19"/>
        <xdr:cNvSpPr>
          <a:spLocks/>
        </xdr:cNvSpPr>
      </xdr:nvSpPr>
      <xdr:spPr>
        <a:xfrm>
          <a:off x="10077450" y="4076700"/>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18</xdr:col>
      <xdr:colOff>0</xdr:colOff>
      <xdr:row>18</xdr:row>
      <xdr:rowOff>0</xdr:rowOff>
    </xdr:from>
    <xdr:to>
      <xdr:col>18</xdr:col>
      <xdr:colOff>0</xdr:colOff>
      <xdr:row>19</xdr:row>
      <xdr:rowOff>85725</xdr:rowOff>
    </xdr:to>
    <xdr:sp>
      <xdr:nvSpPr>
        <xdr:cNvPr id="20" name="TextBox 20"/>
        <xdr:cNvSpPr txBox="1">
          <a:spLocks noChangeArrowheads="1"/>
        </xdr:cNvSpPr>
      </xdr:nvSpPr>
      <xdr:spPr>
        <a:xfrm>
          <a:off x="10077450" y="4276725"/>
          <a:ext cx="0" cy="28575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12</xdr:col>
      <xdr:colOff>190500</xdr:colOff>
      <xdr:row>22</xdr:row>
      <xdr:rowOff>0</xdr:rowOff>
    </xdr:from>
    <xdr:to>
      <xdr:col>12</xdr:col>
      <xdr:colOff>485775</xdr:colOff>
      <xdr:row>22</xdr:row>
      <xdr:rowOff>0</xdr:rowOff>
    </xdr:to>
    <xdr:sp>
      <xdr:nvSpPr>
        <xdr:cNvPr id="21" name="TextBox 21"/>
        <xdr:cNvSpPr txBox="1">
          <a:spLocks noChangeArrowheads="1"/>
        </xdr:cNvSpPr>
      </xdr:nvSpPr>
      <xdr:spPr>
        <a:xfrm>
          <a:off x="6553200" y="507682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12</xdr:col>
      <xdr:colOff>180975</xdr:colOff>
      <xdr:row>22</xdr:row>
      <xdr:rowOff>0</xdr:rowOff>
    </xdr:from>
    <xdr:to>
      <xdr:col>12</xdr:col>
      <xdr:colOff>476250</xdr:colOff>
      <xdr:row>22</xdr:row>
      <xdr:rowOff>0</xdr:rowOff>
    </xdr:to>
    <xdr:sp>
      <xdr:nvSpPr>
        <xdr:cNvPr id="22" name="TextBox 22"/>
        <xdr:cNvSpPr txBox="1">
          <a:spLocks noChangeArrowheads="1"/>
        </xdr:cNvSpPr>
      </xdr:nvSpPr>
      <xdr:spPr>
        <a:xfrm>
          <a:off x="6543675" y="507682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7</xdr:col>
      <xdr:colOff>114300</xdr:colOff>
      <xdr:row>22</xdr:row>
      <xdr:rowOff>0</xdr:rowOff>
    </xdr:from>
    <xdr:to>
      <xdr:col>7</xdr:col>
      <xdr:colOff>409575</xdr:colOff>
      <xdr:row>22</xdr:row>
      <xdr:rowOff>0</xdr:rowOff>
    </xdr:to>
    <xdr:sp>
      <xdr:nvSpPr>
        <xdr:cNvPr id="23" name="TextBox 23"/>
        <xdr:cNvSpPr txBox="1">
          <a:spLocks noChangeArrowheads="1"/>
        </xdr:cNvSpPr>
      </xdr:nvSpPr>
      <xdr:spPr>
        <a:xfrm>
          <a:off x="3200400" y="507682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8</xdr:col>
      <xdr:colOff>142875</xdr:colOff>
      <xdr:row>22</xdr:row>
      <xdr:rowOff>0</xdr:rowOff>
    </xdr:from>
    <xdr:to>
      <xdr:col>8</xdr:col>
      <xdr:colOff>438150</xdr:colOff>
      <xdr:row>22</xdr:row>
      <xdr:rowOff>0</xdr:rowOff>
    </xdr:to>
    <xdr:sp>
      <xdr:nvSpPr>
        <xdr:cNvPr id="24" name="TextBox 24"/>
        <xdr:cNvSpPr txBox="1">
          <a:spLocks noChangeArrowheads="1"/>
        </xdr:cNvSpPr>
      </xdr:nvSpPr>
      <xdr:spPr>
        <a:xfrm>
          <a:off x="4010025" y="507682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再生利用へ再投入</a:t>
          </a:r>
        </a:p>
      </xdr:txBody>
    </xdr:sp>
    <xdr:clientData/>
  </xdr:twoCellAnchor>
  <xdr:twoCellAnchor>
    <xdr:from>
      <xdr:col>18</xdr:col>
      <xdr:colOff>0</xdr:colOff>
      <xdr:row>15</xdr:row>
      <xdr:rowOff>200025</xdr:rowOff>
    </xdr:from>
    <xdr:to>
      <xdr:col>18</xdr:col>
      <xdr:colOff>0</xdr:colOff>
      <xdr:row>17</xdr:row>
      <xdr:rowOff>0</xdr:rowOff>
    </xdr:to>
    <xdr:sp>
      <xdr:nvSpPr>
        <xdr:cNvPr id="25" name="AutoShape 25"/>
        <xdr:cNvSpPr>
          <a:spLocks/>
        </xdr:cNvSpPr>
      </xdr:nvSpPr>
      <xdr:spPr>
        <a:xfrm>
          <a:off x="10077450" y="3876675"/>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18</xdr:col>
      <xdr:colOff>0</xdr:colOff>
      <xdr:row>22</xdr:row>
      <xdr:rowOff>0</xdr:rowOff>
    </xdr:from>
    <xdr:to>
      <xdr:col>18</xdr:col>
      <xdr:colOff>0</xdr:colOff>
      <xdr:row>22</xdr:row>
      <xdr:rowOff>0</xdr:rowOff>
    </xdr:to>
    <xdr:sp>
      <xdr:nvSpPr>
        <xdr:cNvPr id="26" name="TextBox 26"/>
        <xdr:cNvSpPr txBox="1">
          <a:spLocks noChangeArrowheads="1"/>
        </xdr:cNvSpPr>
      </xdr:nvSpPr>
      <xdr:spPr>
        <a:xfrm>
          <a:off x="10077450" y="5076825"/>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18</xdr:col>
      <xdr:colOff>0</xdr:colOff>
      <xdr:row>22</xdr:row>
      <xdr:rowOff>0</xdr:rowOff>
    </xdr:from>
    <xdr:to>
      <xdr:col>18</xdr:col>
      <xdr:colOff>0</xdr:colOff>
      <xdr:row>22</xdr:row>
      <xdr:rowOff>0</xdr:rowOff>
    </xdr:to>
    <xdr:sp>
      <xdr:nvSpPr>
        <xdr:cNvPr id="27" name="TextBox 27"/>
        <xdr:cNvSpPr txBox="1">
          <a:spLocks noChangeArrowheads="1"/>
        </xdr:cNvSpPr>
      </xdr:nvSpPr>
      <xdr:spPr>
        <a:xfrm>
          <a:off x="10077450" y="5076825"/>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18</xdr:col>
      <xdr:colOff>0</xdr:colOff>
      <xdr:row>31</xdr:row>
      <xdr:rowOff>95250</xdr:rowOff>
    </xdr:from>
    <xdr:to>
      <xdr:col>18</xdr:col>
      <xdr:colOff>0</xdr:colOff>
      <xdr:row>32</xdr:row>
      <xdr:rowOff>133350</xdr:rowOff>
    </xdr:to>
    <xdr:sp>
      <xdr:nvSpPr>
        <xdr:cNvPr id="28" name="AutoShape 28"/>
        <xdr:cNvSpPr>
          <a:spLocks/>
        </xdr:cNvSpPr>
      </xdr:nvSpPr>
      <xdr:spPr>
        <a:xfrm>
          <a:off x="10077450" y="6953250"/>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31</xdr:row>
      <xdr:rowOff>200025</xdr:rowOff>
    </xdr:from>
    <xdr:to>
      <xdr:col>18</xdr:col>
      <xdr:colOff>0</xdr:colOff>
      <xdr:row>33</xdr:row>
      <xdr:rowOff>0</xdr:rowOff>
    </xdr:to>
    <xdr:sp>
      <xdr:nvSpPr>
        <xdr:cNvPr id="29" name="AutoShape 29"/>
        <xdr:cNvSpPr>
          <a:spLocks/>
        </xdr:cNvSpPr>
      </xdr:nvSpPr>
      <xdr:spPr>
        <a:xfrm>
          <a:off x="10077450" y="7058025"/>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AutoShape 1"/>
        <xdr:cNvSpPr>
          <a:spLocks noChangeAspect="1"/>
        </xdr:cNvSpPr>
      </xdr:nvSpPr>
      <xdr:spPr>
        <a:xfrm rot="10800000">
          <a:off x="9944100" y="23717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2" name="AutoShape 2"/>
        <xdr:cNvSpPr>
          <a:spLocks noChangeAspect="1"/>
        </xdr:cNvSpPr>
      </xdr:nvSpPr>
      <xdr:spPr>
        <a:xfrm rot="10800000" flipH="1">
          <a:off x="9944100" y="23717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3" name="AutoShape 3"/>
        <xdr:cNvSpPr>
          <a:spLocks noChangeAspect="1"/>
        </xdr:cNvSpPr>
      </xdr:nvSpPr>
      <xdr:spPr>
        <a:xfrm>
          <a:off x="9944100" y="17145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4" name="AutoShape 4"/>
        <xdr:cNvSpPr>
          <a:spLocks noChangeAspect="1"/>
        </xdr:cNvSpPr>
      </xdr:nvSpPr>
      <xdr:spPr>
        <a:xfrm rot="5400000">
          <a:off x="9944100" y="17145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5" name="AutoShape 5"/>
        <xdr:cNvSpPr>
          <a:spLocks noChangeAspect="1"/>
        </xdr:cNvSpPr>
      </xdr:nvSpPr>
      <xdr:spPr>
        <a:xfrm rot="5400000">
          <a:off x="9944100" y="17145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6" name="AutoShape 6"/>
        <xdr:cNvSpPr>
          <a:spLocks noChangeAspect="1"/>
        </xdr:cNvSpPr>
      </xdr:nvSpPr>
      <xdr:spPr>
        <a:xfrm rot="5400000">
          <a:off x="9944100" y="17145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7" name="AutoShape 7"/>
        <xdr:cNvSpPr>
          <a:spLocks noChangeAspect="1"/>
        </xdr:cNvSpPr>
      </xdr:nvSpPr>
      <xdr:spPr>
        <a:xfrm rot="10800000">
          <a:off x="9944100" y="23717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8" name="AutoShape 8"/>
        <xdr:cNvSpPr>
          <a:spLocks noChangeAspect="1"/>
        </xdr:cNvSpPr>
      </xdr:nvSpPr>
      <xdr:spPr>
        <a:xfrm rot="10800000" flipH="1">
          <a:off x="9944100" y="237172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9" name="AutoShape 9"/>
        <xdr:cNvSpPr>
          <a:spLocks/>
        </xdr:cNvSpPr>
      </xdr:nvSpPr>
      <xdr:spPr>
        <a:xfrm>
          <a:off x="9944100" y="1714500"/>
          <a:ext cx="0" cy="0"/>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17</xdr:col>
      <xdr:colOff>0</xdr:colOff>
      <xdr:row>7</xdr:row>
      <xdr:rowOff>0</xdr:rowOff>
    </xdr:from>
    <xdr:to>
      <xdr:col>17</xdr:col>
      <xdr:colOff>0</xdr:colOff>
      <xdr:row>7</xdr:row>
      <xdr:rowOff>0</xdr:rowOff>
    </xdr:to>
    <xdr:sp>
      <xdr:nvSpPr>
        <xdr:cNvPr id="10" name="AutoShape 10"/>
        <xdr:cNvSpPr>
          <a:spLocks/>
        </xdr:cNvSpPr>
      </xdr:nvSpPr>
      <xdr:spPr>
        <a:xfrm>
          <a:off x="9944100" y="1714500"/>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17</xdr:col>
      <xdr:colOff>0</xdr:colOff>
      <xdr:row>7</xdr:row>
      <xdr:rowOff>0</xdr:rowOff>
    </xdr:from>
    <xdr:to>
      <xdr:col>17</xdr:col>
      <xdr:colOff>0</xdr:colOff>
      <xdr:row>7</xdr:row>
      <xdr:rowOff>0</xdr:rowOff>
    </xdr:to>
    <xdr:sp>
      <xdr:nvSpPr>
        <xdr:cNvPr id="11" name="TextBox 11"/>
        <xdr:cNvSpPr txBox="1">
          <a:spLocks noChangeArrowheads="1"/>
        </xdr:cNvSpPr>
      </xdr:nvSpPr>
      <xdr:spPr>
        <a:xfrm>
          <a:off x="9944100" y="171450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17</xdr:col>
      <xdr:colOff>0</xdr:colOff>
      <xdr:row>7</xdr:row>
      <xdr:rowOff>0</xdr:rowOff>
    </xdr:from>
    <xdr:to>
      <xdr:col>17</xdr:col>
      <xdr:colOff>0</xdr:colOff>
      <xdr:row>7</xdr:row>
      <xdr:rowOff>0</xdr:rowOff>
    </xdr:to>
    <xdr:sp>
      <xdr:nvSpPr>
        <xdr:cNvPr id="12" name="TextBox 12"/>
        <xdr:cNvSpPr txBox="1">
          <a:spLocks noChangeArrowheads="1"/>
        </xdr:cNvSpPr>
      </xdr:nvSpPr>
      <xdr:spPr>
        <a:xfrm>
          <a:off x="9944100" y="171450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17</xdr:col>
      <xdr:colOff>0</xdr:colOff>
      <xdr:row>7</xdr:row>
      <xdr:rowOff>0</xdr:rowOff>
    </xdr:from>
    <xdr:to>
      <xdr:col>17</xdr:col>
      <xdr:colOff>0</xdr:colOff>
      <xdr:row>7</xdr:row>
      <xdr:rowOff>0</xdr:rowOff>
    </xdr:to>
    <xdr:sp>
      <xdr:nvSpPr>
        <xdr:cNvPr id="13" name="TextBox 13"/>
        <xdr:cNvSpPr txBox="1">
          <a:spLocks noChangeArrowheads="1"/>
        </xdr:cNvSpPr>
      </xdr:nvSpPr>
      <xdr:spPr>
        <a:xfrm>
          <a:off x="9944100" y="171450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17</xdr:col>
      <xdr:colOff>0</xdr:colOff>
      <xdr:row>7</xdr:row>
      <xdr:rowOff>0</xdr:rowOff>
    </xdr:from>
    <xdr:to>
      <xdr:col>17</xdr:col>
      <xdr:colOff>0</xdr:colOff>
      <xdr:row>7</xdr:row>
      <xdr:rowOff>0</xdr:rowOff>
    </xdr:to>
    <xdr:sp>
      <xdr:nvSpPr>
        <xdr:cNvPr id="14" name="TextBox 14"/>
        <xdr:cNvSpPr txBox="1">
          <a:spLocks noChangeArrowheads="1"/>
        </xdr:cNvSpPr>
      </xdr:nvSpPr>
      <xdr:spPr>
        <a:xfrm>
          <a:off x="9944100" y="171450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17</xdr:col>
      <xdr:colOff>0</xdr:colOff>
      <xdr:row>7</xdr:row>
      <xdr:rowOff>0</xdr:rowOff>
    </xdr:from>
    <xdr:to>
      <xdr:col>17</xdr:col>
      <xdr:colOff>0</xdr:colOff>
      <xdr:row>7</xdr:row>
      <xdr:rowOff>0</xdr:rowOff>
    </xdr:to>
    <xdr:sp>
      <xdr:nvSpPr>
        <xdr:cNvPr id="15" name="AutoShape 15"/>
        <xdr:cNvSpPr>
          <a:spLocks/>
        </xdr:cNvSpPr>
      </xdr:nvSpPr>
      <xdr:spPr>
        <a:xfrm>
          <a:off x="9944100" y="1714500"/>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17</xdr:col>
      <xdr:colOff>0</xdr:colOff>
      <xdr:row>7</xdr:row>
      <xdr:rowOff>0</xdr:rowOff>
    </xdr:from>
    <xdr:to>
      <xdr:col>17</xdr:col>
      <xdr:colOff>0</xdr:colOff>
      <xdr:row>7</xdr:row>
      <xdr:rowOff>0</xdr:rowOff>
    </xdr:to>
    <xdr:sp>
      <xdr:nvSpPr>
        <xdr:cNvPr id="16" name="TextBox 16"/>
        <xdr:cNvSpPr txBox="1">
          <a:spLocks noChangeArrowheads="1"/>
        </xdr:cNvSpPr>
      </xdr:nvSpPr>
      <xdr:spPr>
        <a:xfrm>
          <a:off x="9944100" y="171450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17</xdr:col>
      <xdr:colOff>0</xdr:colOff>
      <xdr:row>7</xdr:row>
      <xdr:rowOff>0</xdr:rowOff>
    </xdr:from>
    <xdr:to>
      <xdr:col>17</xdr:col>
      <xdr:colOff>0</xdr:colOff>
      <xdr:row>7</xdr:row>
      <xdr:rowOff>0</xdr:rowOff>
    </xdr:to>
    <xdr:sp>
      <xdr:nvSpPr>
        <xdr:cNvPr id="17" name="AutoShape 17"/>
        <xdr:cNvSpPr>
          <a:spLocks/>
        </xdr:cNvSpPr>
      </xdr:nvSpPr>
      <xdr:spPr>
        <a:xfrm>
          <a:off x="9944100" y="1714500"/>
          <a:ext cx="0" cy="0"/>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17</xdr:col>
      <xdr:colOff>0</xdr:colOff>
      <xdr:row>10</xdr:row>
      <xdr:rowOff>0</xdr:rowOff>
    </xdr:from>
    <xdr:to>
      <xdr:col>17</xdr:col>
      <xdr:colOff>0</xdr:colOff>
      <xdr:row>10</xdr:row>
      <xdr:rowOff>0</xdr:rowOff>
    </xdr:to>
    <xdr:sp>
      <xdr:nvSpPr>
        <xdr:cNvPr id="18" name="TextBox 18"/>
        <xdr:cNvSpPr txBox="1">
          <a:spLocks noChangeArrowheads="1"/>
        </xdr:cNvSpPr>
      </xdr:nvSpPr>
      <xdr:spPr>
        <a:xfrm>
          <a:off x="9944100" y="2371725"/>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17</xdr:col>
      <xdr:colOff>0</xdr:colOff>
      <xdr:row>10</xdr:row>
      <xdr:rowOff>0</xdr:rowOff>
    </xdr:from>
    <xdr:to>
      <xdr:col>17</xdr:col>
      <xdr:colOff>0</xdr:colOff>
      <xdr:row>10</xdr:row>
      <xdr:rowOff>0</xdr:rowOff>
    </xdr:to>
    <xdr:sp>
      <xdr:nvSpPr>
        <xdr:cNvPr id="19" name="TextBox 19"/>
        <xdr:cNvSpPr txBox="1">
          <a:spLocks noChangeArrowheads="1"/>
        </xdr:cNvSpPr>
      </xdr:nvSpPr>
      <xdr:spPr>
        <a:xfrm>
          <a:off x="9944100" y="2371725"/>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17</xdr:col>
      <xdr:colOff>0</xdr:colOff>
      <xdr:row>20</xdr:row>
      <xdr:rowOff>0</xdr:rowOff>
    </xdr:from>
    <xdr:to>
      <xdr:col>17</xdr:col>
      <xdr:colOff>0</xdr:colOff>
      <xdr:row>20</xdr:row>
      <xdr:rowOff>0</xdr:rowOff>
    </xdr:to>
    <xdr:sp>
      <xdr:nvSpPr>
        <xdr:cNvPr id="20" name="AutoShape 20"/>
        <xdr:cNvSpPr>
          <a:spLocks noChangeAspect="1"/>
        </xdr:cNvSpPr>
      </xdr:nvSpPr>
      <xdr:spPr>
        <a:xfrm>
          <a:off x="9944100" y="45624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17</xdr:col>
      <xdr:colOff>0</xdr:colOff>
      <xdr:row>20</xdr:row>
      <xdr:rowOff>0</xdr:rowOff>
    </xdr:to>
    <xdr:sp>
      <xdr:nvSpPr>
        <xdr:cNvPr id="21" name="AutoShape 21"/>
        <xdr:cNvSpPr>
          <a:spLocks noChangeAspect="1"/>
        </xdr:cNvSpPr>
      </xdr:nvSpPr>
      <xdr:spPr>
        <a:xfrm>
          <a:off x="9944100" y="45624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22</xdr:row>
      <xdr:rowOff>0</xdr:rowOff>
    </xdr:from>
    <xdr:to>
      <xdr:col>18</xdr:col>
      <xdr:colOff>0</xdr:colOff>
      <xdr:row>22</xdr:row>
      <xdr:rowOff>0</xdr:rowOff>
    </xdr:to>
    <xdr:sp>
      <xdr:nvSpPr>
        <xdr:cNvPr id="1" name="AutoShape 1"/>
        <xdr:cNvSpPr>
          <a:spLocks noChangeAspect="1"/>
        </xdr:cNvSpPr>
      </xdr:nvSpPr>
      <xdr:spPr>
        <a:xfrm rot="10800000">
          <a:off x="10153650" y="52197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2" name="AutoShape 2"/>
        <xdr:cNvSpPr>
          <a:spLocks noChangeAspect="1"/>
        </xdr:cNvSpPr>
      </xdr:nvSpPr>
      <xdr:spPr>
        <a:xfrm rot="10800000" flipH="1">
          <a:off x="10153650" y="52197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3" name="AutoShape 3"/>
        <xdr:cNvSpPr>
          <a:spLocks noChangeAspect="1"/>
        </xdr:cNvSpPr>
      </xdr:nvSpPr>
      <xdr:spPr>
        <a:xfrm>
          <a:off x="10153650" y="42195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4" name="AutoShape 4"/>
        <xdr:cNvSpPr>
          <a:spLocks noChangeAspect="1"/>
        </xdr:cNvSpPr>
      </xdr:nvSpPr>
      <xdr:spPr>
        <a:xfrm>
          <a:off x="10153650" y="42195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5" name="AutoShape 5"/>
        <xdr:cNvSpPr>
          <a:spLocks noChangeAspect="1"/>
        </xdr:cNvSpPr>
      </xdr:nvSpPr>
      <xdr:spPr>
        <a:xfrm rot="5400000">
          <a:off x="10153650" y="4714875"/>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6" name="AutoShape 6"/>
        <xdr:cNvSpPr>
          <a:spLocks noChangeAspect="1"/>
        </xdr:cNvSpPr>
      </xdr:nvSpPr>
      <xdr:spPr>
        <a:xfrm rot="5400000">
          <a:off x="10153650" y="4714875"/>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7" name="AutoShape 7"/>
        <xdr:cNvSpPr>
          <a:spLocks noChangeAspect="1"/>
        </xdr:cNvSpPr>
      </xdr:nvSpPr>
      <xdr:spPr>
        <a:xfrm rot="10800000">
          <a:off x="10153650" y="52197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8" name="AutoShape 8"/>
        <xdr:cNvSpPr>
          <a:spLocks noChangeAspect="1"/>
        </xdr:cNvSpPr>
      </xdr:nvSpPr>
      <xdr:spPr>
        <a:xfrm rot="10800000">
          <a:off x="10153650" y="52197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16</xdr:col>
      <xdr:colOff>0</xdr:colOff>
      <xdr:row>22</xdr:row>
      <xdr:rowOff>0</xdr:rowOff>
    </xdr:to>
    <xdr:sp>
      <xdr:nvSpPr>
        <xdr:cNvPr id="9" name="AutoShape 9"/>
        <xdr:cNvSpPr>
          <a:spLocks noChangeAspect="1"/>
        </xdr:cNvSpPr>
      </xdr:nvSpPr>
      <xdr:spPr>
        <a:xfrm rot="16200000">
          <a:off x="8839200" y="521970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18</xdr:col>
      <xdr:colOff>0</xdr:colOff>
      <xdr:row>20</xdr:row>
      <xdr:rowOff>200025</xdr:rowOff>
    </xdr:to>
    <xdr:sp>
      <xdr:nvSpPr>
        <xdr:cNvPr id="10" name="AutoShape 10"/>
        <xdr:cNvSpPr>
          <a:spLocks noChangeAspect="1"/>
        </xdr:cNvSpPr>
      </xdr:nvSpPr>
      <xdr:spPr>
        <a:xfrm rot="5400000">
          <a:off x="10153650" y="4619625"/>
          <a:ext cx="0" cy="4000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1" name="AutoShape 11"/>
        <xdr:cNvSpPr>
          <a:spLocks noChangeAspect="1"/>
        </xdr:cNvSpPr>
      </xdr:nvSpPr>
      <xdr:spPr>
        <a:xfrm rot="10800000">
          <a:off x="10153650" y="52197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2" name="AutoShape 12"/>
        <xdr:cNvSpPr>
          <a:spLocks noChangeAspect="1"/>
        </xdr:cNvSpPr>
      </xdr:nvSpPr>
      <xdr:spPr>
        <a:xfrm rot="10800000" flipH="1">
          <a:off x="10153650" y="52197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95250</xdr:rowOff>
    </xdr:from>
    <xdr:to>
      <xdr:col>18</xdr:col>
      <xdr:colOff>0</xdr:colOff>
      <xdr:row>16</xdr:row>
      <xdr:rowOff>133350</xdr:rowOff>
    </xdr:to>
    <xdr:sp>
      <xdr:nvSpPr>
        <xdr:cNvPr id="13" name="AutoShape 13"/>
        <xdr:cNvSpPr>
          <a:spLocks/>
        </xdr:cNvSpPr>
      </xdr:nvSpPr>
      <xdr:spPr>
        <a:xfrm>
          <a:off x="10153650" y="3914775"/>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17</xdr:row>
      <xdr:rowOff>0</xdr:rowOff>
    </xdr:from>
    <xdr:to>
      <xdr:col>18</xdr:col>
      <xdr:colOff>0</xdr:colOff>
      <xdr:row>17</xdr:row>
      <xdr:rowOff>0</xdr:rowOff>
    </xdr:to>
    <xdr:sp>
      <xdr:nvSpPr>
        <xdr:cNvPr id="14" name="AutoShape 14"/>
        <xdr:cNvSpPr>
          <a:spLocks/>
        </xdr:cNvSpPr>
      </xdr:nvSpPr>
      <xdr:spPr>
        <a:xfrm>
          <a:off x="10153650" y="4219575"/>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18</xdr:col>
      <xdr:colOff>0</xdr:colOff>
      <xdr:row>21</xdr:row>
      <xdr:rowOff>114300</xdr:rowOff>
    </xdr:from>
    <xdr:to>
      <xdr:col>18</xdr:col>
      <xdr:colOff>0</xdr:colOff>
      <xdr:row>22</xdr:row>
      <xdr:rowOff>0</xdr:rowOff>
    </xdr:to>
    <xdr:sp>
      <xdr:nvSpPr>
        <xdr:cNvPr id="15" name="TextBox 15"/>
        <xdr:cNvSpPr txBox="1">
          <a:spLocks noChangeArrowheads="1"/>
        </xdr:cNvSpPr>
      </xdr:nvSpPr>
      <xdr:spPr>
        <a:xfrm>
          <a:off x="10153650" y="513397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18</xdr:col>
      <xdr:colOff>0</xdr:colOff>
      <xdr:row>21</xdr:row>
      <xdr:rowOff>114300</xdr:rowOff>
    </xdr:from>
    <xdr:to>
      <xdr:col>18</xdr:col>
      <xdr:colOff>0</xdr:colOff>
      <xdr:row>22</xdr:row>
      <xdr:rowOff>0</xdr:rowOff>
    </xdr:to>
    <xdr:sp>
      <xdr:nvSpPr>
        <xdr:cNvPr id="16" name="TextBox 16"/>
        <xdr:cNvSpPr txBox="1">
          <a:spLocks noChangeArrowheads="1"/>
        </xdr:cNvSpPr>
      </xdr:nvSpPr>
      <xdr:spPr>
        <a:xfrm>
          <a:off x="10153650" y="513397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18</xdr:col>
      <xdr:colOff>0</xdr:colOff>
      <xdr:row>21</xdr:row>
      <xdr:rowOff>104775</xdr:rowOff>
    </xdr:from>
    <xdr:to>
      <xdr:col>18</xdr:col>
      <xdr:colOff>0</xdr:colOff>
      <xdr:row>22</xdr:row>
      <xdr:rowOff>0</xdr:rowOff>
    </xdr:to>
    <xdr:sp>
      <xdr:nvSpPr>
        <xdr:cNvPr id="17" name="TextBox 17"/>
        <xdr:cNvSpPr txBox="1">
          <a:spLocks noChangeArrowheads="1"/>
        </xdr:cNvSpPr>
      </xdr:nvSpPr>
      <xdr:spPr>
        <a:xfrm>
          <a:off x="10153650" y="5124450"/>
          <a:ext cx="0" cy="9525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18</xdr:col>
      <xdr:colOff>0</xdr:colOff>
      <xdr:row>21</xdr:row>
      <xdr:rowOff>114300</xdr:rowOff>
    </xdr:from>
    <xdr:to>
      <xdr:col>18</xdr:col>
      <xdr:colOff>0</xdr:colOff>
      <xdr:row>22</xdr:row>
      <xdr:rowOff>0</xdr:rowOff>
    </xdr:to>
    <xdr:sp>
      <xdr:nvSpPr>
        <xdr:cNvPr id="18" name="TextBox 18"/>
        <xdr:cNvSpPr txBox="1">
          <a:spLocks noChangeArrowheads="1"/>
        </xdr:cNvSpPr>
      </xdr:nvSpPr>
      <xdr:spPr>
        <a:xfrm>
          <a:off x="10153650" y="513397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18</xdr:col>
      <xdr:colOff>0</xdr:colOff>
      <xdr:row>17</xdr:row>
      <xdr:rowOff>0</xdr:rowOff>
    </xdr:from>
    <xdr:to>
      <xdr:col>18</xdr:col>
      <xdr:colOff>0</xdr:colOff>
      <xdr:row>17</xdr:row>
      <xdr:rowOff>0</xdr:rowOff>
    </xdr:to>
    <xdr:sp>
      <xdr:nvSpPr>
        <xdr:cNvPr id="19" name="AutoShape 19"/>
        <xdr:cNvSpPr>
          <a:spLocks/>
        </xdr:cNvSpPr>
      </xdr:nvSpPr>
      <xdr:spPr>
        <a:xfrm>
          <a:off x="10153650" y="4219575"/>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18</xdr:col>
      <xdr:colOff>0</xdr:colOff>
      <xdr:row>18</xdr:row>
      <xdr:rowOff>0</xdr:rowOff>
    </xdr:from>
    <xdr:to>
      <xdr:col>18</xdr:col>
      <xdr:colOff>0</xdr:colOff>
      <xdr:row>19</xdr:row>
      <xdr:rowOff>85725</xdr:rowOff>
    </xdr:to>
    <xdr:sp>
      <xdr:nvSpPr>
        <xdr:cNvPr id="20" name="TextBox 20"/>
        <xdr:cNvSpPr txBox="1">
          <a:spLocks noChangeArrowheads="1"/>
        </xdr:cNvSpPr>
      </xdr:nvSpPr>
      <xdr:spPr>
        <a:xfrm>
          <a:off x="10153650" y="4419600"/>
          <a:ext cx="0" cy="28575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12</xdr:col>
      <xdr:colOff>190500</xdr:colOff>
      <xdr:row>22</xdr:row>
      <xdr:rowOff>0</xdr:rowOff>
    </xdr:from>
    <xdr:to>
      <xdr:col>12</xdr:col>
      <xdr:colOff>485775</xdr:colOff>
      <xdr:row>22</xdr:row>
      <xdr:rowOff>0</xdr:rowOff>
    </xdr:to>
    <xdr:sp>
      <xdr:nvSpPr>
        <xdr:cNvPr id="21" name="TextBox 21"/>
        <xdr:cNvSpPr txBox="1">
          <a:spLocks noChangeArrowheads="1"/>
        </xdr:cNvSpPr>
      </xdr:nvSpPr>
      <xdr:spPr>
        <a:xfrm>
          <a:off x="6629400" y="521970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12</xdr:col>
      <xdr:colOff>180975</xdr:colOff>
      <xdr:row>22</xdr:row>
      <xdr:rowOff>0</xdr:rowOff>
    </xdr:from>
    <xdr:to>
      <xdr:col>12</xdr:col>
      <xdr:colOff>476250</xdr:colOff>
      <xdr:row>22</xdr:row>
      <xdr:rowOff>0</xdr:rowOff>
    </xdr:to>
    <xdr:sp>
      <xdr:nvSpPr>
        <xdr:cNvPr id="22" name="TextBox 22"/>
        <xdr:cNvSpPr txBox="1">
          <a:spLocks noChangeArrowheads="1"/>
        </xdr:cNvSpPr>
      </xdr:nvSpPr>
      <xdr:spPr>
        <a:xfrm>
          <a:off x="6619875" y="521970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7</xdr:col>
      <xdr:colOff>114300</xdr:colOff>
      <xdr:row>22</xdr:row>
      <xdr:rowOff>0</xdr:rowOff>
    </xdr:from>
    <xdr:to>
      <xdr:col>7</xdr:col>
      <xdr:colOff>409575</xdr:colOff>
      <xdr:row>22</xdr:row>
      <xdr:rowOff>0</xdr:rowOff>
    </xdr:to>
    <xdr:sp>
      <xdr:nvSpPr>
        <xdr:cNvPr id="23" name="TextBox 23"/>
        <xdr:cNvSpPr txBox="1">
          <a:spLocks noChangeArrowheads="1"/>
        </xdr:cNvSpPr>
      </xdr:nvSpPr>
      <xdr:spPr>
        <a:xfrm>
          <a:off x="3276600" y="521970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8</xdr:col>
      <xdr:colOff>142875</xdr:colOff>
      <xdr:row>22</xdr:row>
      <xdr:rowOff>0</xdr:rowOff>
    </xdr:from>
    <xdr:to>
      <xdr:col>8</xdr:col>
      <xdr:colOff>438150</xdr:colOff>
      <xdr:row>22</xdr:row>
      <xdr:rowOff>0</xdr:rowOff>
    </xdr:to>
    <xdr:sp>
      <xdr:nvSpPr>
        <xdr:cNvPr id="24" name="TextBox 24"/>
        <xdr:cNvSpPr txBox="1">
          <a:spLocks noChangeArrowheads="1"/>
        </xdr:cNvSpPr>
      </xdr:nvSpPr>
      <xdr:spPr>
        <a:xfrm>
          <a:off x="4086225" y="521970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再生利用へ再投入</a:t>
          </a:r>
        </a:p>
      </xdr:txBody>
    </xdr:sp>
    <xdr:clientData/>
  </xdr:twoCellAnchor>
  <xdr:twoCellAnchor>
    <xdr:from>
      <xdr:col>18</xdr:col>
      <xdr:colOff>0</xdr:colOff>
      <xdr:row>15</xdr:row>
      <xdr:rowOff>200025</xdr:rowOff>
    </xdr:from>
    <xdr:to>
      <xdr:col>18</xdr:col>
      <xdr:colOff>0</xdr:colOff>
      <xdr:row>17</xdr:row>
      <xdr:rowOff>0</xdr:rowOff>
    </xdr:to>
    <xdr:sp>
      <xdr:nvSpPr>
        <xdr:cNvPr id="25" name="AutoShape 25"/>
        <xdr:cNvSpPr>
          <a:spLocks/>
        </xdr:cNvSpPr>
      </xdr:nvSpPr>
      <xdr:spPr>
        <a:xfrm>
          <a:off x="10153650" y="4019550"/>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18</xdr:col>
      <xdr:colOff>0</xdr:colOff>
      <xdr:row>22</xdr:row>
      <xdr:rowOff>0</xdr:rowOff>
    </xdr:from>
    <xdr:to>
      <xdr:col>18</xdr:col>
      <xdr:colOff>0</xdr:colOff>
      <xdr:row>22</xdr:row>
      <xdr:rowOff>0</xdr:rowOff>
    </xdr:to>
    <xdr:sp>
      <xdr:nvSpPr>
        <xdr:cNvPr id="26" name="TextBox 26"/>
        <xdr:cNvSpPr txBox="1">
          <a:spLocks noChangeArrowheads="1"/>
        </xdr:cNvSpPr>
      </xdr:nvSpPr>
      <xdr:spPr>
        <a:xfrm>
          <a:off x="10153650" y="5219700"/>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18</xdr:col>
      <xdr:colOff>0</xdr:colOff>
      <xdr:row>22</xdr:row>
      <xdr:rowOff>0</xdr:rowOff>
    </xdr:from>
    <xdr:to>
      <xdr:col>18</xdr:col>
      <xdr:colOff>0</xdr:colOff>
      <xdr:row>22</xdr:row>
      <xdr:rowOff>0</xdr:rowOff>
    </xdr:to>
    <xdr:sp>
      <xdr:nvSpPr>
        <xdr:cNvPr id="27" name="TextBox 27"/>
        <xdr:cNvSpPr txBox="1">
          <a:spLocks noChangeArrowheads="1"/>
        </xdr:cNvSpPr>
      </xdr:nvSpPr>
      <xdr:spPr>
        <a:xfrm>
          <a:off x="10153650" y="5219700"/>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18</xdr:col>
      <xdr:colOff>0</xdr:colOff>
      <xdr:row>31</xdr:row>
      <xdr:rowOff>95250</xdr:rowOff>
    </xdr:from>
    <xdr:to>
      <xdr:col>18</xdr:col>
      <xdr:colOff>0</xdr:colOff>
      <xdr:row>32</xdr:row>
      <xdr:rowOff>133350</xdr:rowOff>
    </xdr:to>
    <xdr:sp>
      <xdr:nvSpPr>
        <xdr:cNvPr id="28" name="AutoShape 28"/>
        <xdr:cNvSpPr>
          <a:spLocks/>
        </xdr:cNvSpPr>
      </xdr:nvSpPr>
      <xdr:spPr>
        <a:xfrm>
          <a:off x="10153650" y="7096125"/>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31</xdr:row>
      <xdr:rowOff>200025</xdr:rowOff>
    </xdr:from>
    <xdr:to>
      <xdr:col>18</xdr:col>
      <xdr:colOff>0</xdr:colOff>
      <xdr:row>33</xdr:row>
      <xdr:rowOff>0</xdr:rowOff>
    </xdr:to>
    <xdr:sp>
      <xdr:nvSpPr>
        <xdr:cNvPr id="29" name="AutoShape 29"/>
        <xdr:cNvSpPr>
          <a:spLocks/>
        </xdr:cNvSpPr>
      </xdr:nvSpPr>
      <xdr:spPr>
        <a:xfrm>
          <a:off x="10153650" y="7200900"/>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AutoShape 1"/>
        <xdr:cNvSpPr>
          <a:spLocks noChangeAspect="1"/>
        </xdr:cNvSpPr>
      </xdr:nvSpPr>
      <xdr:spPr>
        <a:xfrm rot="10800000">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2" name="AutoShape 2"/>
        <xdr:cNvSpPr>
          <a:spLocks noChangeAspect="1"/>
        </xdr:cNvSpPr>
      </xdr:nvSpPr>
      <xdr:spPr>
        <a:xfrm rot="10800000" flipH="1">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3" name="AutoShape 3"/>
        <xdr:cNvSpPr>
          <a:spLocks noChangeAspect="1"/>
        </xdr:cNvSpPr>
      </xdr:nvSpPr>
      <xdr:spPr>
        <a:xfrm>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4" name="AutoShape 4"/>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5" name="AutoShape 5"/>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6" name="AutoShape 6"/>
        <xdr:cNvSpPr>
          <a:spLocks noChangeAspect="1"/>
        </xdr:cNvSpPr>
      </xdr:nvSpPr>
      <xdr:spPr>
        <a:xfrm rot="5400000">
          <a:off x="9944100" y="1733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7" name="AutoShape 7"/>
        <xdr:cNvSpPr>
          <a:spLocks noChangeAspect="1"/>
        </xdr:cNvSpPr>
      </xdr:nvSpPr>
      <xdr:spPr>
        <a:xfrm rot="10800000">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8" name="AutoShape 8"/>
        <xdr:cNvSpPr>
          <a:spLocks noChangeAspect="1"/>
        </xdr:cNvSpPr>
      </xdr:nvSpPr>
      <xdr:spPr>
        <a:xfrm rot="10800000" flipH="1">
          <a:off x="9944100" y="2390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9" name="AutoShape 9"/>
        <xdr:cNvSpPr>
          <a:spLocks/>
        </xdr:cNvSpPr>
      </xdr:nvSpPr>
      <xdr:spPr>
        <a:xfrm>
          <a:off x="9944100" y="1733550"/>
          <a:ext cx="0" cy="0"/>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17</xdr:col>
      <xdr:colOff>0</xdr:colOff>
      <xdr:row>7</xdr:row>
      <xdr:rowOff>0</xdr:rowOff>
    </xdr:from>
    <xdr:to>
      <xdr:col>17</xdr:col>
      <xdr:colOff>0</xdr:colOff>
      <xdr:row>7</xdr:row>
      <xdr:rowOff>0</xdr:rowOff>
    </xdr:to>
    <xdr:sp>
      <xdr:nvSpPr>
        <xdr:cNvPr id="10" name="AutoShape 10"/>
        <xdr:cNvSpPr>
          <a:spLocks/>
        </xdr:cNvSpPr>
      </xdr:nvSpPr>
      <xdr:spPr>
        <a:xfrm>
          <a:off x="9944100" y="1733550"/>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17</xdr:col>
      <xdr:colOff>0</xdr:colOff>
      <xdr:row>7</xdr:row>
      <xdr:rowOff>0</xdr:rowOff>
    </xdr:from>
    <xdr:to>
      <xdr:col>17</xdr:col>
      <xdr:colOff>0</xdr:colOff>
      <xdr:row>7</xdr:row>
      <xdr:rowOff>0</xdr:rowOff>
    </xdr:to>
    <xdr:sp>
      <xdr:nvSpPr>
        <xdr:cNvPr id="11" name="TextBox 11"/>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17</xdr:col>
      <xdr:colOff>0</xdr:colOff>
      <xdr:row>7</xdr:row>
      <xdr:rowOff>0</xdr:rowOff>
    </xdr:from>
    <xdr:to>
      <xdr:col>17</xdr:col>
      <xdr:colOff>0</xdr:colOff>
      <xdr:row>7</xdr:row>
      <xdr:rowOff>0</xdr:rowOff>
    </xdr:to>
    <xdr:sp>
      <xdr:nvSpPr>
        <xdr:cNvPr id="12" name="TextBox 12"/>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17</xdr:col>
      <xdr:colOff>0</xdr:colOff>
      <xdr:row>7</xdr:row>
      <xdr:rowOff>0</xdr:rowOff>
    </xdr:from>
    <xdr:to>
      <xdr:col>17</xdr:col>
      <xdr:colOff>0</xdr:colOff>
      <xdr:row>7</xdr:row>
      <xdr:rowOff>0</xdr:rowOff>
    </xdr:to>
    <xdr:sp>
      <xdr:nvSpPr>
        <xdr:cNvPr id="13" name="TextBox 13"/>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17</xdr:col>
      <xdr:colOff>0</xdr:colOff>
      <xdr:row>7</xdr:row>
      <xdr:rowOff>0</xdr:rowOff>
    </xdr:from>
    <xdr:to>
      <xdr:col>17</xdr:col>
      <xdr:colOff>0</xdr:colOff>
      <xdr:row>7</xdr:row>
      <xdr:rowOff>0</xdr:rowOff>
    </xdr:to>
    <xdr:sp>
      <xdr:nvSpPr>
        <xdr:cNvPr id="14" name="TextBox 14"/>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17</xdr:col>
      <xdr:colOff>0</xdr:colOff>
      <xdr:row>7</xdr:row>
      <xdr:rowOff>0</xdr:rowOff>
    </xdr:from>
    <xdr:to>
      <xdr:col>17</xdr:col>
      <xdr:colOff>0</xdr:colOff>
      <xdr:row>7</xdr:row>
      <xdr:rowOff>0</xdr:rowOff>
    </xdr:to>
    <xdr:sp>
      <xdr:nvSpPr>
        <xdr:cNvPr id="15" name="AutoShape 15"/>
        <xdr:cNvSpPr>
          <a:spLocks/>
        </xdr:cNvSpPr>
      </xdr:nvSpPr>
      <xdr:spPr>
        <a:xfrm>
          <a:off x="9944100" y="1733550"/>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17</xdr:col>
      <xdr:colOff>0</xdr:colOff>
      <xdr:row>7</xdr:row>
      <xdr:rowOff>0</xdr:rowOff>
    </xdr:from>
    <xdr:to>
      <xdr:col>17</xdr:col>
      <xdr:colOff>0</xdr:colOff>
      <xdr:row>7</xdr:row>
      <xdr:rowOff>0</xdr:rowOff>
    </xdr:to>
    <xdr:sp>
      <xdr:nvSpPr>
        <xdr:cNvPr id="16" name="TextBox 16"/>
        <xdr:cNvSpPr txBox="1">
          <a:spLocks noChangeArrowheads="1"/>
        </xdr:cNvSpPr>
      </xdr:nvSpPr>
      <xdr:spPr>
        <a:xfrm>
          <a:off x="9944100" y="1733550"/>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17</xdr:col>
      <xdr:colOff>0</xdr:colOff>
      <xdr:row>7</xdr:row>
      <xdr:rowOff>0</xdr:rowOff>
    </xdr:from>
    <xdr:to>
      <xdr:col>17</xdr:col>
      <xdr:colOff>0</xdr:colOff>
      <xdr:row>7</xdr:row>
      <xdr:rowOff>0</xdr:rowOff>
    </xdr:to>
    <xdr:sp>
      <xdr:nvSpPr>
        <xdr:cNvPr id="17" name="AutoShape 17"/>
        <xdr:cNvSpPr>
          <a:spLocks/>
        </xdr:cNvSpPr>
      </xdr:nvSpPr>
      <xdr:spPr>
        <a:xfrm>
          <a:off x="9944100" y="1733550"/>
          <a:ext cx="0" cy="0"/>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17</xdr:col>
      <xdr:colOff>0</xdr:colOff>
      <xdr:row>10</xdr:row>
      <xdr:rowOff>0</xdr:rowOff>
    </xdr:from>
    <xdr:to>
      <xdr:col>17</xdr:col>
      <xdr:colOff>0</xdr:colOff>
      <xdr:row>10</xdr:row>
      <xdr:rowOff>0</xdr:rowOff>
    </xdr:to>
    <xdr:sp>
      <xdr:nvSpPr>
        <xdr:cNvPr id="18" name="TextBox 18"/>
        <xdr:cNvSpPr txBox="1">
          <a:spLocks noChangeArrowheads="1"/>
        </xdr:cNvSpPr>
      </xdr:nvSpPr>
      <xdr:spPr>
        <a:xfrm>
          <a:off x="9944100" y="2390775"/>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17</xdr:col>
      <xdr:colOff>0</xdr:colOff>
      <xdr:row>10</xdr:row>
      <xdr:rowOff>0</xdr:rowOff>
    </xdr:from>
    <xdr:to>
      <xdr:col>17</xdr:col>
      <xdr:colOff>0</xdr:colOff>
      <xdr:row>10</xdr:row>
      <xdr:rowOff>0</xdr:rowOff>
    </xdr:to>
    <xdr:sp>
      <xdr:nvSpPr>
        <xdr:cNvPr id="19" name="TextBox 19"/>
        <xdr:cNvSpPr txBox="1">
          <a:spLocks noChangeArrowheads="1"/>
        </xdr:cNvSpPr>
      </xdr:nvSpPr>
      <xdr:spPr>
        <a:xfrm>
          <a:off x="9944100" y="2390775"/>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17</xdr:col>
      <xdr:colOff>0</xdr:colOff>
      <xdr:row>20</xdr:row>
      <xdr:rowOff>0</xdr:rowOff>
    </xdr:from>
    <xdr:to>
      <xdr:col>17</xdr:col>
      <xdr:colOff>0</xdr:colOff>
      <xdr:row>20</xdr:row>
      <xdr:rowOff>0</xdr:rowOff>
    </xdr:to>
    <xdr:sp>
      <xdr:nvSpPr>
        <xdr:cNvPr id="20" name="AutoShape 20"/>
        <xdr:cNvSpPr>
          <a:spLocks noChangeAspect="1"/>
        </xdr:cNvSpPr>
      </xdr:nvSpPr>
      <xdr:spPr>
        <a:xfrm>
          <a:off x="9944100" y="45815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17</xdr:col>
      <xdr:colOff>0</xdr:colOff>
      <xdr:row>20</xdr:row>
      <xdr:rowOff>0</xdr:rowOff>
    </xdr:to>
    <xdr:sp>
      <xdr:nvSpPr>
        <xdr:cNvPr id="21" name="AutoShape 21"/>
        <xdr:cNvSpPr>
          <a:spLocks noChangeAspect="1"/>
        </xdr:cNvSpPr>
      </xdr:nvSpPr>
      <xdr:spPr>
        <a:xfrm>
          <a:off x="9944100" y="45815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22</xdr:row>
      <xdr:rowOff>0</xdr:rowOff>
    </xdr:from>
    <xdr:to>
      <xdr:col>18</xdr:col>
      <xdr:colOff>0</xdr:colOff>
      <xdr:row>22</xdr:row>
      <xdr:rowOff>0</xdr:rowOff>
    </xdr:to>
    <xdr:sp>
      <xdr:nvSpPr>
        <xdr:cNvPr id="1" name="AutoShape 1"/>
        <xdr:cNvSpPr>
          <a:spLocks noChangeAspect="1"/>
        </xdr:cNvSpPr>
      </xdr:nvSpPr>
      <xdr:spPr>
        <a:xfrm rot="10800000">
          <a:off x="10153650" y="51625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2" name="AutoShape 2"/>
        <xdr:cNvSpPr>
          <a:spLocks noChangeAspect="1"/>
        </xdr:cNvSpPr>
      </xdr:nvSpPr>
      <xdr:spPr>
        <a:xfrm rot="10800000" flipH="1">
          <a:off x="10153650" y="51625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3" name="AutoShape 3"/>
        <xdr:cNvSpPr>
          <a:spLocks noChangeAspect="1"/>
        </xdr:cNvSpPr>
      </xdr:nvSpPr>
      <xdr:spPr>
        <a:xfrm>
          <a:off x="10153650" y="41624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4" name="AutoShape 4"/>
        <xdr:cNvSpPr>
          <a:spLocks noChangeAspect="1"/>
        </xdr:cNvSpPr>
      </xdr:nvSpPr>
      <xdr:spPr>
        <a:xfrm>
          <a:off x="10153650" y="416242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5" name="AutoShape 5"/>
        <xdr:cNvSpPr>
          <a:spLocks noChangeAspect="1"/>
        </xdr:cNvSpPr>
      </xdr:nvSpPr>
      <xdr:spPr>
        <a:xfrm rot="5400000">
          <a:off x="10153650" y="4657725"/>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6" name="AutoShape 6"/>
        <xdr:cNvSpPr>
          <a:spLocks noChangeAspect="1"/>
        </xdr:cNvSpPr>
      </xdr:nvSpPr>
      <xdr:spPr>
        <a:xfrm rot="5400000">
          <a:off x="10153650" y="4657725"/>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7" name="AutoShape 7"/>
        <xdr:cNvSpPr>
          <a:spLocks noChangeAspect="1"/>
        </xdr:cNvSpPr>
      </xdr:nvSpPr>
      <xdr:spPr>
        <a:xfrm rot="10800000">
          <a:off x="10153650" y="5162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8" name="AutoShape 8"/>
        <xdr:cNvSpPr>
          <a:spLocks noChangeAspect="1"/>
        </xdr:cNvSpPr>
      </xdr:nvSpPr>
      <xdr:spPr>
        <a:xfrm rot="10800000">
          <a:off x="10153650" y="5162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16</xdr:col>
      <xdr:colOff>0</xdr:colOff>
      <xdr:row>22</xdr:row>
      <xdr:rowOff>0</xdr:rowOff>
    </xdr:to>
    <xdr:sp>
      <xdr:nvSpPr>
        <xdr:cNvPr id="9" name="AutoShape 9"/>
        <xdr:cNvSpPr>
          <a:spLocks noChangeAspect="1"/>
        </xdr:cNvSpPr>
      </xdr:nvSpPr>
      <xdr:spPr>
        <a:xfrm rot="16200000">
          <a:off x="8839200" y="51625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18</xdr:col>
      <xdr:colOff>0</xdr:colOff>
      <xdr:row>20</xdr:row>
      <xdr:rowOff>200025</xdr:rowOff>
    </xdr:to>
    <xdr:sp>
      <xdr:nvSpPr>
        <xdr:cNvPr id="10" name="AutoShape 10"/>
        <xdr:cNvSpPr>
          <a:spLocks noChangeAspect="1"/>
        </xdr:cNvSpPr>
      </xdr:nvSpPr>
      <xdr:spPr>
        <a:xfrm rot="5400000">
          <a:off x="10153650" y="4562475"/>
          <a:ext cx="0" cy="4000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1" name="AutoShape 11"/>
        <xdr:cNvSpPr>
          <a:spLocks noChangeAspect="1"/>
        </xdr:cNvSpPr>
      </xdr:nvSpPr>
      <xdr:spPr>
        <a:xfrm rot="10800000">
          <a:off x="10153650" y="51625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2" name="AutoShape 12"/>
        <xdr:cNvSpPr>
          <a:spLocks noChangeAspect="1"/>
        </xdr:cNvSpPr>
      </xdr:nvSpPr>
      <xdr:spPr>
        <a:xfrm rot="10800000" flipH="1">
          <a:off x="10153650" y="516255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95250</xdr:rowOff>
    </xdr:from>
    <xdr:to>
      <xdr:col>18</xdr:col>
      <xdr:colOff>0</xdr:colOff>
      <xdr:row>16</xdr:row>
      <xdr:rowOff>133350</xdr:rowOff>
    </xdr:to>
    <xdr:sp>
      <xdr:nvSpPr>
        <xdr:cNvPr id="13" name="AutoShape 13"/>
        <xdr:cNvSpPr>
          <a:spLocks/>
        </xdr:cNvSpPr>
      </xdr:nvSpPr>
      <xdr:spPr>
        <a:xfrm>
          <a:off x="10153650" y="3857625"/>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17</xdr:row>
      <xdr:rowOff>0</xdr:rowOff>
    </xdr:from>
    <xdr:to>
      <xdr:col>18</xdr:col>
      <xdr:colOff>0</xdr:colOff>
      <xdr:row>17</xdr:row>
      <xdr:rowOff>0</xdr:rowOff>
    </xdr:to>
    <xdr:sp>
      <xdr:nvSpPr>
        <xdr:cNvPr id="14" name="AutoShape 14"/>
        <xdr:cNvSpPr>
          <a:spLocks/>
        </xdr:cNvSpPr>
      </xdr:nvSpPr>
      <xdr:spPr>
        <a:xfrm>
          <a:off x="10153650" y="4162425"/>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18</xdr:col>
      <xdr:colOff>0</xdr:colOff>
      <xdr:row>21</xdr:row>
      <xdr:rowOff>114300</xdr:rowOff>
    </xdr:from>
    <xdr:to>
      <xdr:col>18</xdr:col>
      <xdr:colOff>0</xdr:colOff>
      <xdr:row>22</xdr:row>
      <xdr:rowOff>0</xdr:rowOff>
    </xdr:to>
    <xdr:sp>
      <xdr:nvSpPr>
        <xdr:cNvPr id="15" name="TextBox 15"/>
        <xdr:cNvSpPr txBox="1">
          <a:spLocks noChangeArrowheads="1"/>
        </xdr:cNvSpPr>
      </xdr:nvSpPr>
      <xdr:spPr>
        <a:xfrm>
          <a:off x="10153650" y="507682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18</xdr:col>
      <xdr:colOff>0</xdr:colOff>
      <xdr:row>21</xdr:row>
      <xdr:rowOff>114300</xdr:rowOff>
    </xdr:from>
    <xdr:to>
      <xdr:col>18</xdr:col>
      <xdr:colOff>0</xdr:colOff>
      <xdr:row>22</xdr:row>
      <xdr:rowOff>0</xdr:rowOff>
    </xdr:to>
    <xdr:sp>
      <xdr:nvSpPr>
        <xdr:cNvPr id="16" name="TextBox 16"/>
        <xdr:cNvSpPr txBox="1">
          <a:spLocks noChangeArrowheads="1"/>
        </xdr:cNvSpPr>
      </xdr:nvSpPr>
      <xdr:spPr>
        <a:xfrm>
          <a:off x="10153650" y="507682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18</xdr:col>
      <xdr:colOff>0</xdr:colOff>
      <xdr:row>21</xdr:row>
      <xdr:rowOff>104775</xdr:rowOff>
    </xdr:from>
    <xdr:to>
      <xdr:col>18</xdr:col>
      <xdr:colOff>0</xdr:colOff>
      <xdr:row>22</xdr:row>
      <xdr:rowOff>0</xdr:rowOff>
    </xdr:to>
    <xdr:sp>
      <xdr:nvSpPr>
        <xdr:cNvPr id="17" name="TextBox 17"/>
        <xdr:cNvSpPr txBox="1">
          <a:spLocks noChangeArrowheads="1"/>
        </xdr:cNvSpPr>
      </xdr:nvSpPr>
      <xdr:spPr>
        <a:xfrm>
          <a:off x="10153650" y="5067300"/>
          <a:ext cx="0" cy="9525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18</xdr:col>
      <xdr:colOff>0</xdr:colOff>
      <xdr:row>21</xdr:row>
      <xdr:rowOff>114300</xdr:rowOff>
    </xdr:from>
    <xdr:to>
      <xdr:col>18</xdr:col>
      <xdr:colOff>0</xdr:colOff>
      <xdr:row>22</xdr:row>
      <xdr:rowOff>0</xdr:rowOff>
    </xdr:to>
    <xdr:sp>
      <xdr:nvSpPr>
        <xdr:cNvPr id="18" name="TextBox 18"/>
        <xdr:cNvSpPr txBox="1">
          <a:spLocks noChangeArrowheads="1"/>
        </xdr:cNvSpPr>
      </xdr:nvSpPr>
      <xdr:spPr>
        <a:xfrm>
          <a:off x="10153650" y="5076825"/>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18</xdr:col>
      <xdr:colOff>0</xdr:colOff>
      <xdr:row>17</xdr:row>
      <xdr:rowOff>0</xdr:rowOff>
    </xdr:from>
    <xdr:to>
      <xdr:col>18</xdr:col>
      <xdr:colOff>0</xdr:colOff>
      <xdr:row>17</xdr:row>
      <xdr:rowOff>0</xdr:rowOff>
    </xdr:to>
    <xdr:sp>
      <xdr:nvSpPr>
        <xdr:cNvPr id="19" name="AutoShape 19"/>
        <xdr:cNvSpPr>
          <a:spLocks/>
        </xdr:cNvSpPr>
      </xdr:nvSpPr>
      <xdr:spPr>
        <a:xfrm>
          <a:off x="10153650" y="4162425"/>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18</xdr:col>
      <xdr:colOff>0</xdr:colOff>
      <xdr:row>18</xdr:row>
      <xdr:rowOff>0</xdr:rowOff>
    </xdr:from>
    <xdr:to>
      <xdr:col>18</xdr:col>
      <xdr:colOff>0</xdr:colOff>
      <xdr:row>19</xdr:row>
      <xdr:rowOff>85725</xdr:rowOff>
    </xdr:to>
    <xdr:sp>
      <xdr:nvSpPr>
        <xdr:cNvPr id="20" name="TextBox 20"/>
        <xdr:cNvSpPr txBox="1">
          <a:spLocks noChangeArrowheads="1"/>
        </xdr:cNvSpPr>
      </xdr:nvSpPr>
      <xdr:spPr>
        <a:xfrm>
          <a:off x="10153650" y="4362450"/>
          <a:ext cx="0" cy="28575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12</xdr:col>
      <xdr:colOff>190500</xdr:colOff>
      <xdr:row>22</xdr:row>
      <xdr:rowOff>0</xdr:rowOff>
    </xdr:from>
    <xdr:to>
      <xdr:col>12</xdr:col>
      <xdr:colOff>485775</xdr:colOff>
      <xdr:row>22</xdr:row>
      <xdr:rowOff>0</xdr:rowOff>
    </xdr:to>
    <xdr:sp>
      <xdr:nvSpPr>
        <xdr:cNvPr id="21" name="TextBox 21"/>
        <xdr:cNvSpPr txBox="1">
          <a:spLocks noChangeArrowheads="1"/>
        </xdr:cNvSpPr>
      </xdr:nvSpPr>
      <xdr:spPr>
        <a:xfrm>
          <a:off x="6629400" y="516255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12</xdr:col>
      <xdr:colOff>180975</xdr:colOff>
      <xdr:row>22</xdr:row>
      <xdr:rowOff>0</xdr:rowOff>
    </xdr:from>
    <xdr:to>
      <xdr:col>12</xdr:col>
      <xdr:colOff>476250</xdr:colOff>
      <xdr:row>22</xdr:row>
      <xdr:rowOff>0</xdr:rowOff>
    </xdr:to>
    <xdr:sp>
      <xdr:nvSpPr>
        <xdr:cNvPr id="22" name="TextBox 22"/>
        <xdr:cNvSpPr txBox="1">
          <a:spLocks noChangeArrowheads="1"/>
        </xdr:cNvSpPr>
      </xdr:nvSpPr>
      <xdr:spPr>
        <a:xfrm>
          <a:off x="6619875" y="516255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7</xdr:col>
      <xdr:colOff>114300</xdr:colOff>
      <xdr:row>22</xdr:row>
      <xdr:rowOff>0</xdr:rowOff>
    </xdr:from>
    <xdr:to>
      <xdr:col>7</xdr:col>
      <xdr:colOff>409575</xdr:colOff>
      <xdr:row>22</xdr:row>
      <xdr:rowOff>0</xdr:rowOff>
    </xdr:to>
    <xdr:sp>
      <xdr:nvSpPr>
        <xdr:cNvPr id="23" name="TextBox 23"/>
        <xdr:cNvSpPr txBox="1">
          <a:spLocks noChangeArrowheads="1"/>
        </xdr:cNvSpPr>
      </xdr:nvSpPr>
      <xdr:spPr>
        <a:xfrm>
          <a:off x="3276600" y="516255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8</xdr:col>
      <xdr:colOff>142875</xdr:colOff>
      <xdr:row>22</xdr:row>
      <xdr:rowOff>0</xdr:rowOff>
    </xdr:from>
    <xdr:to>
      <xdr:col>8</xdr:col>
      <xdr:colOff>438150</xdr:colOff>
      <xdr:row>22</xdr:row>
      <xdr:rowOff>0</xdr:rowOff>
    </xdr:to>
    <xdr:sp>
      <xdr:nvSpPr>
        <xdr:cNvPr id="24" name="TextBox 24"/>
        <xdr:cNvSpPr txBox="1">
          <a:spLocks noChangeArrowheads="1"/>
        </xdr:cNvSpPr>
      </xdr:nvSpPr>
      <xdr:spPr>
        <a:xfrm>
          <a:off x="4086225" y="5162550"/>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再生利用へ再投入</a:t>
          </a:r>
        </a:p>
      </xdr:txBody>
    </xdr:sp>
    <xdr:clientData/>
  </xdr:twoCellAnchor>
  <xdr:twoCellAnchor>
    <xdr:from>
      <xdr:col>18</xdr:col>
      <xdr:colOff>0</xdr:colOff>
      <xdr:row>15</xdr:row>
      <xdr:rowOff>200025</xdr:rowOff>
    </xdr:from>
    <xdr:to>
      <xdr:col>18</xdr:col>
      <xdr:colOff>0</xdr:colOff>
      <xdr:row>17</xdr:row>
      <xdr:rowOff>0</xdr:rowOff>
    </xdr:to>
    <xdr:sp>
      <xdr:nvSpPr>
        <xdr:cNvPr id="25" name="AutoShape 25"/>
        <xdr:cNvSpPr>
          <a:spLocks/>
        </xdr:cNvSpPr>
      </xdr:nvSpPr>
      <xdr:spPr>
        <a:xfrm>
          <a:off x="10153650" y="3962400"/>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18</xdr:col>
      <xdr:colOff>0</xdr:colOff>
      <xdr:row>22</xdr:row>
      <xdr:rowOff>0</xdr:rowOff>
    </xdr:from>
    <xdr:to>
      <xdr:col>18</xdr:col>
      <xdr:colOff>0</xdr:colOff>
      <xdr:row>22</xdr:row>
      <xdr:rowOff>0</xdr:rowOff>
    </xdr:to>
    <xdr:sp>
      <xdr:nvSpPr>
        <xdr:cNvPr id="26" name="TextBox 26"/>
        <xdr:cNvSpPr txBox="1">
          <a:spLocks noChangeArrowheads="1"/>
        </xdr:cNvSpPr>
      </xdr:nvSpPr>
      <xdr:spPr>
        <a:xfrm>
          <a:off x="10153650" y="5162550"/>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18</xdr:col>
      <xdr:colOff>0</xdr:colOff>
      <xdr:row>22</xdr:row>
      <xdr:rowOff>0</xdr:rowOff>
    </xdr:from>
    <xdr:to>
      <xdr:col>18</xdr:col>
      <xdr:colOff>0</xdr:colOff>
      <xdr:row>22</xdr:row>
      <xdr:rowOff>0</xdr:rowOff>
    </xdr:to>
    <xdr:sp>
      <xdr:nvSpPr>
        <xdr:cNvPr id="27" name="TextBox 27"/>
        <xdr:cNvSpPr txBox="1">
          <a:spLocks noChangeArrowheads="1"/>
        </xdr:cNvSpPr>
      </xdr:nvSpPr>
      <xdr:spPr>
        <a:xfrm>
          <a:off x="10153650" y="5162550"/>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18</xdr:col>
      <xdr:colOff>0</xdr:colOff>
      <xdr:row>31</xdr:row>
      <xdr:rowOff>95250</xdr:rowOff>
    </xdr:from>
    <xdr:to>
      <xdr:col>18</xdr:col>
      <xdr:colOff>0</xdr:colOff>
      <xdr:row>32</xdr:row>
      <xdr:rowOff>133350</xdr:rowOff>
    </xdr:to>
    <xdr:sp>
      <xdr:nvSpPr>
        <xdr:cNvPr id="28" name="AutoShape 28"/>
        <xdr:cNvSpPr>
          <a:spLocks/>
        </xdr:cNvSpPr>
      </xdr:nvSpPr>
      <xdr:spPr>
        <a:xfrm>
          <a:off x="10153650" y="7038975"/>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31</xdr:row>
      <xdr:rowOff>200025</xdr:rowOff>
    </xdr:from>
    <xdr:to>
      <xdr:col>18</xdr:col>
      <xdr:colOff>0</xdr:colOff>
      <xdr:row>33</xdr:row>
      <xdr:rowOff>0</xdr:rowOff>
    </xdr:to>
    <xdr:sp>
      <xdr:nvSpPr>
        <xdr:cNvPr id="29" name="AutoShape 29"/>
        <xdr:cNvSpPr>
          <a:spLocks/>
        </xdr:cNvSpPr>
      </xdr:nvSpPr>
      <xdr:spPr>
        <a:xfrm>
          <a:off x="10153650" y="7143750"/>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AutoShape 1"/>
        <xdr:cNvSpPr>
          <a:spLocks noChangeAspect="1"/>
        </xdr:cNvSpPr>
      </xdr:nvSpPr>
      <xdr:spPr>
        <a:xfrm rot="10800000">
          <a:off x="9944100" y="23622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2" name="AutoShape 2"/>
        <xdr:cNvSpPr>
          <a:spLocks noChangeAspect="1"/>
        </xdr:cNvSpPr>
      </xdr:nvSpPr>
      <xdr:spPr>
        <a:xfrm rot="10800000" flipH="1">
          <a:off x="9944100" y="23622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3" name="AutoShape 3"/>
        <xdr:cNvSpPr>
          <a:spLocks noChangeAspect="1"/>
        </xdr:cNvSpPr>
      </xdr:nvSpPr>
      <xdr:spPr>
        <a:xfrm>
          <a:off x="9944100" y="17049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4" name="AutoShape 4"/>
        <xdr:cNvSpPr>
          <a:spLocks noChangeAspect="1"/>
        </xdr:cNvSpPr>
      </xdr:nvSpPr>
      <xdr:spPr>
        <a:xfrm rot="5400000">
          <a:off x="9944100" y="17049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5" name="AutoShape 5"/>
        <xdr:cNvSpPr>
          <a:spLocks noChangeAspect="1"/>
        </xdr:cNvSpPr>
      </xdr:nvSpPr>
      <xdr:spPr>
        <a:xfrm rot="5400000">
          <a:off x="9944100" y="17049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6" name="AutoShape 6"/>
        <xdr:cNvSpPr>
          <a:spLocks noChangeAspect="1"/>
        </xdr:cNvSpPr>
      </xdr:nvSpPr>
      <xdr:spPr>
        <a:xfrm rot="5400000">
          <a:off x="9944100" y="17049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7" name="AutoShape 7"/>
        <xdr:cNvSpPr>
          <a:spLocks noChangeAspect="1"/>
        </xdr:cNvSpPr>
      </xdr:nvSpPr>
      <xdr:spPr>
        <a:xfrm rot="10800000">
          <a:off x="9944100" y="23622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10</xdr:row>
      <xdr:rowOff>0</xdr:rowOff>
    </xdr:to>
    <xdr:sp>
      <xdr:nvSpPr>
        <xdr:cNvPr id="8" name="AutoShape 8"/>
        <xdr:cNvSpPr>
          <a:spLocks noChangeAspect="1"/>
        </xdr:cNvSpPr>
      </xdr:nvSpPr>
      <xdr:spPr>
        <a:xfrm rot="10800000" flipH="1">
          <a:off x="9944100" y="2362200"/>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xdr:row>
      <xdr:rowOff>0</xdr:rowOff>
    </xdr:from>
    <xdr:to>
      <xdr:col>17</xdr:col>
      <xdr:colOff>0</xdr:colOff>
      <xdr:row>7</xdr:row>
      <xdr:rowOff>0</xdr:rowOff>
    </xdr:to>
    <xdr:sp>
      <xdr:nvSpPr>
        <xdr:cNvPr id="9" name="AutoShape 9"/>
        <xdr:cNvSpPr>
          <a:spLocks/>
        </xdr:cNvSpPr>
      </xdr:nvSpPr>
      <xdr:spPr>
        <a:xfrm>
          <a:off x="9944100" y="1704975"/>
          <a:ext cx="0" cy="0"/>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17</xdr:col>
      <xdr:colOff>0</xdr:colOff>
      <xdr:row>7</xdr:row>
      <xdr:rowOff>0</xdr:rowOff>
    </xdr:from>
    <xdr:to>
      <xdr:col>17</xdr:col>
      <xdr:colOff>0</xdr:colOff>
      <xdr:row>7</xdr:row>
      <xdr:rowOff>0</xdr:rowOff>
    </xdr:to>
    <xdr:sp>
      <xdr:nvSpPr>
        <xdr:cNvPr id="10" name="AutoShape 10"/>
        <xdr:cNvSpPr>
          <a:spLocks/>
        </xdr:cNvSpPr>
      </xdr:nvSpPr>
      <xdr:spPr>
        <a:xfrm>
          <a:off x="9944100" y="1704975"/>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17</xdr:col>
      <xdr:colOff>0</xdr:colOff>
      <xdr:row>7</xdr:row>
      <xdr:rowOff>0</xdr:rowOff>
    </xdr:from>
    <xdr:to>
      <xdr:col>17</xdr:col>
      <xdr:colOff>0</xdr:colOff>
      <xdr:row>7</xdr:row>
      <xdr:rowOff>0</xdr:rowOff>
    </xdr:to>
    <xdr:sp>
      <xdr:nvSpPr>
        <xdr:cNvPr id="11" name="TextBox 11"/>
        <xdr:cNvSpPr txBox="1">
          <a:spLocks noChangeArrowheads="1"/>
        </xdr:cNvSpPr>
      </xdr:nvSpPr>
      <xdr:spPr>
        <a:xfrm>
          <a:off x="9944100" y="1704975"/>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17</xdr:col>
      <xdr:colOff>0</xdr:colOff>
      <xdr:row>7</xdr:row>
      <xdr:rowOff>0</xdr:rowOff>
    </xdr:from>
    <xdr:to>
      <xdr:col>17</xdr:col>
      <xdr:colOff>0</xdr:colOff>
      <xdr:row>7</xdr:row>
      <xdr:rowOff>0</xdr:rowOff>
    </xdr:to>
    <xdr:sp>
      <xdr:nvSpPr>
        <xdr:cNvPr id="12" name="TextBox 12"/>
        <xdr:cNvSpPr txBox="1">
          <a:spLocks noChangeArrowheads="1"/>
        </xdr:cNvSpPr>
      </xdr:nvSpPr>
      <xdr:spPr>
        <a:xfrm>
          <a:off x="9944100" y="1704975"/>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17</xdr:col>
      <xdr:colOff>0</xdr:colOff>
      <xdr:row>7</xdr:row>
      <xdr:rowOff>0</xdr:rowOff>
    </xdr:from>
    <xdr:to>
      <xdr:col>17</xdr:col>
      <xdr:colOff>0</xdr:colOff>
      <xdr:row>7</xdr:row>
      <xdr:rowOff>0</xdr:rowOff>
    </xdr:to>
    <xdr:sp>
      <xdr:nvSpPr>
        <xdr:cNvPr id="13" name="TextBox 13"/>
        <xdr:cNvSpPr txBox="1">
          <a:spLocks noChangeArrowheads="1"/>
        </xdr:cNvSpPr>
      </xdr:nvSpPr>
      <xdr:spPr>
        <a:xfrm>
          <a:off x="9944100" y="1704975"/>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17</xdr:col>
      <xdr:colOff>0</xdr:colOff>
      <xdr:row>7</xdr:row>
      <xdr:rowOff>0</xdr:rowOff>
    </xdr:from>
    <xdr:to>
      <xdr:col>17</xdr:col>
      <xdr:colOff>0</xdr:colOff>
      <xdr:row>7</xdr:row>
      <xdr:rowOff>0</xdr:rowOff>
    </xdr:to>
    <xdr:sp>
      <xdr:nvSpPr>
        <xdr:cNvPr id="14" name="TextBox 14"/>
        <xdr:cNvSpPr txBox="1">
          <a:spLocks noChangeArrowheads="1"/>
        </xdr:cNvSpPr>
      </xdr:nvSpPr>
      <xdr:spPr>
        <a:xfrm>
          <a:off x="9944100" y="1704975"/>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17</xdr:col>
      <xdr:colOff>0</xdr:colOff>
      <xdr:row>7</xdr:row>
      <xdr:rowOff>0</xdr:rowOff>
    </xdr:from>
    <xdr:to>
      <xdr:col>17</xdr:col>
      <xdr:colOff>0</xdr:colOff>
      <xdr:row>7</xdr:row>
      <xdr:rowOff>0</xdr:rowOff>
    </xdr:to>
    <xdr:sp>
      <xdr:nvSpPr>
        <xdr:cNvPr id="15" name="AutoShape 15"/>
        <xdr:cNvSpPr>
          <a:spLocks/>
        </xdr:cNvSpPr>
      </xdr:nvSpPr>
      <xdr:spPr>
        <a:xfrm>
          <a:off x="9944100" y="1704975"/>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17</xdr:col>
      <xdr:colOff>0</xdr:colOff>
      <xdr:row>7</xdr:row>
      <xdr:rowOff>0</xdr:rowOff>
    </xdr:from>
    <xdr:to>
      <xdr:col>17</xdr:col>
      <xdr:colOff>0</xdr:colOff>
      <xdr:row>7</xdr:row>
      <xdr:rowOff>0</xdr:rowOff>
    </xdr:to>
    <xdr:sp>
      <xdr:nvSpPr>
        <xdr:cNvPr id="16" name="TextBox 16"/>
        <xdr:cNvSpPr txBox="1">
          <a:spLocks noChangeArrowheads="1"/>
        </xdr:cNvSpPr>
      </xdr:nvSpPr>
      <xdr:spPr>
        <a:xfrm>
          <a:off x="9944100" y="1704975"/>
          <a:ext cx="0"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17</xdr:col>
      <xdr:colOff>0</xdr:colOff>
      <xdr:row>7</xdr:row>
      <xdr:rowOff>0</xdr:rowOff>
    </xdr:from>
    <xdr:to>
      <xdr:col>17</xdr:col>
      <xdr:colOff>0</xdr:colOff>
      <xdr:row>7</xdr:row>
      <xdr:rowOff>0</xdr:rowOff>
    </xdr:to>
    <xdr:sp>
      <xdr:nvSpPr>
        <xdr:cNvPr id="17" name="AutoShape 17"/>
        <xdr:cNvSpPr>
          <a:spLocks/>
        </xdr:cNvSpPr>
      </xdr:nvSpPr>
      <xdr:spPr>
        <a:xfrm>
          <a:off x="9944100" y="1704975"/>
          <a:ext cx="0" cy="0"/>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17</xdr:col>
      <xdr:colOff>0</xdr:colOff>
      <xdr:row>10</xdr:row>
      <xdr:rowOff>0</xdr:rowOff>
    </xdr:from>
    <xdr:to>
      <xdr:col>17</xdr:col>
      <xdr:colOff>0</xdr:colOff>
      <xdr:row>10</xdr:row>
      <xdr:rowOff>0</xdr:rowOff>
    </xdr:to>
    <xdr:sp>
      <xdr:nvSpPr>
        <xdr:cNvPr id="18" name="TextBox 18"/>
        <xdr:cNvSpPr txBox="1">
          <a:spLocks noChangeArrowheads="1"/>
        </xdr:cNvSpPr>
      </xdr:nvSpPr>
      <xdr:spPr>
        <a:xfrm>
          <a:off x="9944100" y="2362200"/>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17</xdr:col>
      <xdr:colOff>0</xdr:colOff>
      <xdr:row>10</xdr:row>
      <xdr:rowOff>0</xdr:rowOff>
    </xdr:from>
    <xdr:to>
      <xdr:col>17</xdr:col>
      <xdr:colOff>0</xdr:colOff>
      <xdr:row>10</xdr:row>
      <xdr:rowOff>0</xdr:rowOff>
    </xdr:to>
    <xdr:sp>
      <xdr:nvSpPr>
        <xdr:cNvPr id="19" name="TextBox 19"/>
        <xdr:cNvSpPr txBox="1">
          <a:spLocks noChangeArrowheads="1"/>
        </xdr:cNvSpPr>
      </xdr:nvSpPr>
      <xdr:spPr>
        <a:xfrm>
          <a:off x="9944100" y="2362200"/>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17</xdr:col>
      <xdr:colOff>0</xdr:colOff>
      <xdr:row>20</xdr:row>
      <xdr:rowOff>0</xdr:rowOff>
    </xdr:from>
    <xdr:to>
      <xdr:col>17</xdr:col>
      <xdr:colOff>0</xdr:colOff>
      <xdr:row>20</xdr:row>
      <xdr:rowOff>0</xdr:rowOff>
    </xdr:to>
    <xdr:sp>
      <xdr:nvSpPr>
        <xdr:cNvPr id="20" name="AutoShape 20"/>
        <xdr:cNvSpPr>
          <a:spLocks noChangeAspect="1"/>
        </xdr:cNvSpPr>
      </xdr:nvSpPr>
      <xdr:spPr>
        <a:xfrm>
          <a:off x="9944100" y="45529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0</xdr:rowOff>
    </xdr:from>
    <xdr:to>
      <xdr:col>17</xdr:col>
      <xdr:colOff>0</xdr:colOff>
      <xdr:row>20</xdr:row>
      <xdr:rowOff>0</xdr:rowOff>
    </xdr:to>
    <xdr:sp>
      <xdr:nvSpPr>
        <xdr:cNvPr id="21" name="AutoShape 21"/>
        <xdr:cNvSpPr>
          <a:spLocks noChangeAspect="1"/>
        </xdr:cNvSpPr>
      </xdr:nvSpPr>
      <xdr:spPr>
        <a:xfrm>
          <a:off x="9944100" y="45529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22</xdr:row>
      <xdr:rowOff>0</xdr:rowOff>
    </xdr:from>
    <xdr:to>
      <xdr:col>18</xdr:col>
      <xdr:colOff>0</xdr:colOff>
      <xdr:row>22</xdr:row>
      <xdr:rowOff>0</xdr:rowOff>
    </xdr:to>
    <xdr:sp>
      <xdr:nvSpPr>
        <xdr:cNvPr id="1" name="AutoShape 1"/>
        <xdr:cNvSpPr>
          <a:spLocks noChangeAspect="1"/>
        </xdr:cNvSpPr>
      </xdr:nvSpPr>
      <xdr:spPr>
        <a:xfrm rot="10800000">
          <a:off x="10153650" y="5057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2" name="AutoShape 2"/>
        <xdr:cNvSpPr>
          <a:spLocks noChangeAspect="1"/>
        </xdr:cNvSpPr>
      </xdr:nvSpPr>
      <xdr:spPr>
        <a:xfrm rot="10800000" flipH="1">
          <a:off x="10153650" y="5057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3" name="AutoShape 3"/>
        <xdr:cNvSpPr>
          <a:spLocks noChangeAspect="1"/>
        </xdr:cNvSpPr>
      </xdr:nvSpPr>
      <xdr:spPr>
        <a:xfrm>
          <a:off x="10153650" y="40576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17</xdr:row>
      <xdr:rowOff>0</xdr:rowOff>
    </xdr:from>
    <xdr:to>
      <xdr:col>18</xdr:col>
      <xdr:colOff>0</xdr:colOff>
      <xdr:row>17</xdr:row>
      <xdr:rowOff>0</xdr:rowOff>
    </xdr:to>
    <xdr:sp>
      <xdr:nvSpPr>
        <xdr:cNvPr id="4" name="AutoShape 4"/>
        <xdr:cNvSpPr>
          <a:spLocks noChangeAspect="1"/>
        </xdr:cNvSpPr>
      </xdr:nvSpPr>
      <xdr:spPr>
        <a:xfrm>
          <a:off x="10153650" y="4057650"/>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5" name="AutoShape 5"/>
        <xdr:cNvSpPr>
          <a:spLocks noChangeAspect="1"/>
        </xdr:cNvSpPr>
      </xdr:nvSpPr>
      <xdr:spPr>
        <a:xfrm rot="5400000">
          <a:off x="10153650" y="4552950"/>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95250</xdr:rowOff>
    </xdr:from>
    <xdr:to>
      <xdr:col>18</xdr:col>
      <xdr:colOff>0</xdr:colOff>
      <xdr:row>20</xdr:row>
      <xdr:rowOff>200025</xdr:rowOff>
    </xdr:to>
    <xdr:sp>
      <xdr:nvSpPr>
        <xdr:cNvPr id="6" name="AutoShape 6"/>
        <xdr:cNvSpPr>
          <a:spLocks noChangeAspect="1"/>
        </xdr:cNvSpPr>
      </xdr:nvSpPr>
      <xdr:spPr>
        <a:xfrm rot="5400000">
          <a:off x="10153650" y="4552950"/>
          <a:ext cx="0" cy="30480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7" name="AutoShape 7"/>
        <xdr:cNvSpPr>
          <a:spLocks noChangeAspect="1"/>
        </xdr:cNvSpPr>
      </xdr:nvSpPr>
      <xdr:spPr>
        <a:xfrm rot="10800000">
          <a:off x="10153650" y="50577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8" name="AutoShape 8"/>
        <xdr:cNvSpPr>
          <a:spLocks noChangeAspect="1"/>
        </xdr:cNvSpPr>
      </xdr:nvSpPr>
      <xdr:spPr>
        <a:xfrm rot="10800000">
          <a:off x="10153650" y="50577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16</xdr:col>
      <xdr:colOff>0</xdr:colOff>
      <xdr:row>22</xdr:row>
      <xdr:rowOff>0</xdr:rowOff>
    </xdr:to>
    <xdr:sp>
      <xdr:nvSpPr>
        <xdr:cNvPr id="9" name="AutoShape 9"/>
        <xdr:cNvSpPr>
          <a:spLocks noChangeAspect="1"/>
        </xdr:cNvSpPr>
      </xdr:nvSpPr>
      <xdr:spPr>
        <a:xfrm rot="16200000">
          <a:off x="8839200" y="5057775"/>
          <a:ext cx="0" cy="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19</xdr:row>
      <xdr:rowOff>0</xdr:rowOff>
    </xdr:from>
    <xdr:to>
      <xdr:col>18</xdr:col>
      <xdr:colOff>0</xdr:colOff>
      <xdr:row>20</xdr:row>
      <xdr:rowOff>200025</xdr:rowOff>
    </xdr:to>
    <xdr:sp>
      <xdr:nvSpPr>
        <xdr:cNvPr id="10" name="AutoShape 10"/>
        <xdr:cNvSpPr>
          <a:spLocks noChangeAspect="1"/>
        </xdr:cNvSpPr>
      </xdr:nvSpPr>
      <xdr:spPr>
        <a:xfrm rot="5400000">
          <a:off x="10153650" y="4457700"/>
          <a:ext cx="0" cy="400050"/>
        </a:xfrm>
        <a:prstGeom prst="rightArrow">
          <a:avLst>
            <a:gd name="adj1" fmla="val 9999"/>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1" name="AutoShape 11"/>
        <xdr:cNvSpPr>
          <a:spLocks noChangeAspect="1"/>
        </xdr:cNvSpPr>
      </xdr:nvSpPr>
      <xdr:spPr>
        <a:xfrm rot="10800000">
          <a:off x="10153650" y="5057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22</xdr:row>
      <xdr:rowOff>0</xdr:rowOff>
    </xdr:from>
    <xdr:to>
      <xdr:col>18</xdr:col>
      <xdr:colOff>0</xdr:colOff>
      <xdr:row>22</xdr:row>
      <xdr:rowOff>0</xdr:rowOff>
    </xdr:to>
    <xdr:sp>
      <xdr:nvSpPr>
        <xdr:cNvPr id="12" name="AutoShape 12"/>
        <xdr:cNvSpPr>
          <a:spLocks noChangeAspect="1"/>
        </xdr:cNvSpPr>
      </xdr:nvSpPr>
      <xdr:spPr>
        <a:xfrm rot="10800000" flipH="1">
          <a:off x="10153650" y="5057775"/>
          <a:ext cx="0" cy="0"/>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95250</xdr:rowOff>
    </xdr:from>
    <xdr:to>
      <xdr:col>18</xdr:col>
      <xdr:colOff>0</xdr:colOff>
      <xdr:row>16</xdr:row>
      <xdr:rowOff>133350</xdr:rowOff>
    </xdr:to>
    <xdr:sp>
      <xdr:nvSpPr>
        <xdr:cNvPr id="13" name="AutoShape 13"/>
        <xdr:cNvSpPr>
          <a:spLocks/>
        </xdr:cNvSpPr>
      </xdr:nvSpPr>
      <xdr:spPr>
        <a:xfrm>
          <a:off x="10153650" y="3752850"/>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17</xdr:row>
      <xdr:rowOff>0</xdr:rowOff>
    </xdr:from>
    <xdr:to>
      <xdr:col>18</xdr:col>
      <xdr:colOff>0</xdr:colOff>
      <xdr:row>17</xdr:row>
      <xdr:rowOff>0</xdr:rowOff>
    </xdr:to>
    <xdr:sp>
      <xdr:nvSpPr>
        <xdr:cNvPr id="14" name="AutoShape 14"/>
        <xdr:cNvSpPr>
          <a:spLocks/>
        </xdr:cNvSpPr>
      </xdr:nvSpPr>
      <xdr:spPr>
        <a:xfrm>
          <a:off x="10153650" y="4057650"/>
          <a:ext cx="0" cy="0"/>
        </a:xfrm>
        <a:prstGeom prst="accentCallout1">
          <a:avLst>
            <a:gd name="adj1" fmla="val -62250"/>
            <a:gd name="adj2" fmla="val 93180"/>
            <a:gd name="adj3" fmla="val -52648"/>
            <a:gd name="adj4" fmla="val -22726"/>
            <a:gd name="adj5" fmla="val -65231"/>
            <a:gd name="adj6" fmla="val 68180"/>
            <a:gd name="adj7" fmla="val -62250"/>
            <a:gd name="adj8"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消費者が内部的処理活動を行わなかったとしたら発生したであろう排出量
</a:t>
          </a:r>
        </a:p>
      </xdr:txBody>
    </xdr:sp>
    <xdr:clientData/>
  </xdr:twoCellAnchor>
  <xdr:twoCellAnchor>
    <xdr:from>
      <xdr:col>18</xdr:col>
      <xdr:colOff>0</xdr:colOff>
      <xdr:row>21</xdr:row>
      <xdr:rowOff>114300</xdr:rowOff>
    </xdr:from>
    <xdr:to>
      <xdr:col>18</xdr:col>
      <xdr:colOff>0</xdr:colOff>
      <xdr:row>22</xdr:row>
      <xdr:rowOff>0</xdr:rowOff>
    </xdr:to>
    <xdr:sp>
      <xdr:nvSpPr>
        <xdr:cNvPr id="15" name="TextBox 15"/>
        <xdr:cNvSpPr txBox="1">
          <a:spLocks noChangeArrowheads="1"/>
        </xdr:cNvSpPr>
      </xdr:nvSpPr>
      <xdr:spPr>
        <a:xfrm>
          <a:off x="10153650" y="497205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18</xdr:col>
      <xdr:colOff>0</xdr:colOff>
      <xdr:row>21</xdr:row>
      <xdr:rowOff>114300</xdr:rowOff>
    </xdr:from>
    <xdr:to>
      <xdr:col>18</xdr:col>
      <xdr:colOff>0</xdr:colOff>
      <xdr:row>22</xdr:row>
      <xdr:rowOff>0</xdr:rowOff>
    </xdr:to>
    <xdr:sp>
      <xdr:nvSpPr>
        <xdr:cNvPr id="16" name="TextBox 16"/>
        <xdr:cNvSpPr txBox="1">
          <a:spLocks noChangeArrowheads="1"/>
        </xdr:cNvSpPr>
      </xdr:nvSpPr>
      <xdr:spPr>
        <a:xfrm>
          <a:off x="10153650" y="497205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18</xdr:col>
      <xdr:colOff>0</xdr:colOff>
      <xdr:row>21</xdr:row>
      <xdr:rowOff>104775</xdr:rowOff>
    </xdr:from>
    <xdr:to>
      <xdr:col>18</xdr:col>
      <xdr:colOff>0</xdr:colOff>
      <xdr:row>22</xdr:row>
      <xdr:rowOff>0</xdr:rowOff>
    </xdr:to>
    <xdr:sp>
      <xdr:nvSpPr>
        <xdr:cNvPr id="17" name="TextBox 17"/>
        <xdr:cNvSpPr txBox="1">
          <a:spLocks noChangeArrowheads="1"/>
        </xdr:cNvSpPr>
      </xdr:nvSpPr>
      <xdr:spPr>
        <a:xfrm>
          <a:off x="10153650" y="4962525"/>
          <a:ext cx="0" cy="9525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18</xdr:col>
      <xdr:colOff>0</xdr:colOff>
      <xdr:row>21</xdr:row>
      <xdr:rowOff>114300</xdr:rowOff>
    </xdr:from>
    <xdr:to>
      <xdr:col>18</xdr:col>
      <xdr:colOff>0</xdr:colOff>
      <xdr:row>22</xdr:row>
      <xdr:rowOff>0</xdr:rowOff>
    </xdr:to>
    <xdr:sp>
      <xdr:nvSpPr>
        <xdr:cNvPr id="18" name="TextBox 18"/>
        <xdr:cNvSpPr txBox="1">
          <a:spLocks noChangeArrowheads="1"/>
        </xdr:cNvSpPr>
      </xdr:nvSpPr>
      <xdr:spPr>
        <a:xfrm>
          <a:off x="10153650" y="4972050"/>
          <a:ext cx="0" cy="85725"/>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a:t>
          </a:r>
        </a:p>
      </xdr:txBody>
    </xdr:sp>
    <xdr:clientData/>
  </xdr:twoCellAnchor>
  <xdr:twoCellAnchor>
    <xdr:from>
      <xdr:col>18</xdr:col>
      <xdr:colOff>0</xdr:colOff>
      <xdr:row>17</xdr:row>
      <xdr:rowOff>0</xdr:rowOff>
    </xdr:from>
    <xdr:to>
      <xdr:col>18</xdr:col>
      <xdr:colOff>0</xdr:colOff>
      <xdr:row>17</xdr:row>
      <xdr:rowOff>0</xdr:rowOff>
    </xdr:to>
    <xdr:sp>
      <xdr:nvSpPr>
        <xdr:cNvPr id="19" name="AutoShape 19"/>
        <xdr:cNvSpPr>
          <a:spLocks/>
        </xdr:cNvSpPr>
      </xdr:nvSpPr>
      <xdr:spPr>
        <a:xfrm>
          <a:off x="10153650" y="4057650"/>
          <a:ext cx="0" cy="0"/>
        </a:xfrm>
        <a:prstGeom prst="accentCallout1">
          <a:avLst>
            <a:gd name="adj1" fmla="val 84939"/>
            <a:gd name="adj2" fmla="val 150000"/>
            <a:gd name="adj3" fmla="val 59638"/>
            <a:gd name="adj4" fmla="val 7143"/>
            <a:gd name="adj5" fmla="val 92166"/>
            <a:gd name="adj6" fmla="val 288097"/>
            <a:gd name="adj7" fmla="val 103013"/>
            <a:gd name="adj8" fmla="val 407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焼却残渣</a:t>
          </a:r>
        </a:p>
      </xdr:txBody>
    </xdr:sp>
    <xdr:clientData/>
  </xdr:twoCellAnchor>
  <xdr:twoCellAnchor>
    <xdr:from>
      <xdr:col>18</xdr:col>
      <xdr:colOff>0</xdr:colOff>
      <xdr:row>18</xdr:row>
      <xdr:rowOff>0</xdr:rowOff>
    </xdr:from>
    <xdr:to>
      <xdr:col>18</xdr:col>
      <xdr:colOff>0</xdr:colOff>
      <xdr:row>19</xdr:row>
      <xdr:rowOff>85725</xdr:rowOff>
    </xdr:to>
    <xdr:sp>
      <xdr:nvSpPr>
        <xdr:cNvPr id="20" name="TextBox 20"/>
        <xdr:cNvSpPr txBox="1">
          <a:spLocks noChangeArrowheads="1"/>
        </xdr:cNvSpPr>
      </xdr:nvSpPr>
      <xdr:spPr>
        <a:xfrm>
          <a:off x="10153650" y="4257675"/>
          <a:ext cx="0" cy="28575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最終処分場へ廃棄</a:t>
          </a:r>
        </a:p>
      </xdr:txBody>
    </xdr:sp>
    <xdr:clientData/>
  </xdr:twoCellAnchor>
  <xdr:twoCellAnchor>
    <xdr:from>
      <xdr:col>12</xdr:col>
      <xdr:colOff>190500</xdr:colOff>
      <xdr:row>22</xdr:row>
      <xdr:rowOff>0</xdr:rowOff>
    </xdr:from>
    <xdr:to>
      <xdr:col>12</xdr:col>
      <xdr:colOff>485775</xdr:colOff>
      <xdr:row>22</xdr:row>
      <xdr:rowOff>0</xdr:rowOff>
    </xdr:to>
    <xdr:sp>
      <xdr:nvSpPr>
        <xdr:cNvPr id="21" name="TextBox 21"/>
        <xdr:cNvSpPr txBox="1">
          <a:spLocks noChangeArrowheads="1"/>
        </xdr:cNvSpPr>
      </xdr:nvSpPr>
      <xdr:spPr>
        <a:xfrm>
          <a:off x="6629400" y="505777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最終処分場へ運搬</a:t>
          </a:r>
        </a:p>
      </xdr:txBody>
    </xdr:sp>
    <xdr:clientData/>
  </xdr:twoCellAnchor>
  <xdr:twoCellAnchor>
    <xdr:from>
      <xdr:col>12</xdr:col>
      <xdr:colOff>180975</xdr:colOff>
      <xdr:row>22</xdr:row>
      <xdr:rowOff>0</xdr:rowOff>
    </xdr:from>
    <xdr:to>
      <xdr:col>12</xdr:col>
      <xdr:colOff>476250</xdr:colOff>
      <xdr:row>22</xdr:row>
      <xdr:rowOff>0</xdr:rowOff>
    </xdr:to>
    <xdr:sp>
      <xdr:nvSpPr>
        <xdr:cNvPr id="22" name="TextBox 22"/>
        <xdr:cNvSpPr txBox="1">
          <a:spLocks noChangeArrowheads="1"/>
        </xdr:cNvSpPr>
      </xdr:nvSpPr>
      <xdr:spPr>
        <a:xfrm>
          <a:off x="6619875" y="505777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焼却場へ</a:t>
          </a:r>
        </a:p>
      </xdr:txBody>
    </xdr:sp>
    <xdr:clientData/>
  </xdr:twoCellAnchor>
  <xdr:twoCellAnchor>
    <xdr:from>
      <xdr:col>7</xdr:col>
      <xdr:colOff>114300</xdr:colOff>
      <xdr:row>22</xdr:row>
      <xdr:rowOff>0</xdr:rowOff>
    </xdr:from>
    <xdr:to>
      <xdr:col>7</xdr:col>
      <xdr:colOff>409575</xdr:colOff>
      <xdr:row>22</xdr:row>
      <xdr:rowOff>0</xdr:rowOff>
    </xdr:to>
    <xdr:sp>
      <xdr:nvSpPr>
        <xdr:cNvPr id="23" name="TextBox 23"/>
        <xdr:cNvSpPr txBox="1">
          <a:spLocks noChangeArrowheads="1"/>
        </xdr:cNvSpPr>
      </xdr:nvSpPr>
      <xdr:spPr>
        <a:xfrm>
          <a:off x="3276600" y="505777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固定硫黄分再投入へ</a:t>
          </a:r>
        </a:p>
      </xdr:txBody>
    </xdr:sp>
    <xdr:clientData/>
  </xdr:twoCellAnchor>
  <xdr:twoCellAnchor>
    <xdr:from>
      <xdr:col>8</xdr:col>
      <xdr:colOff>142875</xdr:colOff>
      <xdr:row>22</xdr:row>
      <xdr:rowOff>0</xdr:rowOff>
    </xdr:from>
    <xdr:to>
      <xdr:col>8</xdr:col>
      <xdr:colOff>438150</xdr:colOff>
      <xdr:row>22</xdr:row>
      <xdr:rowOff>0</xdr:rowOff>
    </xdr:to>
    <xdr:sp>
      <xdr:nvSpPr>
        <xdr:cNvPr id="24" name="TextBox 24"/>
        <xdr:cNvSpPr txBox="1">
          <a:spLocks noChangeArrowheads="1"/>
        </xdr:cNvSpPr>
      </xdr:nvSpPr>
      <xdr:spPr>
        <a:xfrm>
          <a:off x="4086225" y="5057775"/>
          <a:ext cx="295275" cy="0"/>
        </a:xfrm>
        <a:prstGeom prst="rect">
          <a:avLst/>
        </a:prstGeom>
        <a:solidFill>
          <a:srgbClr val="FFFFFF"/>
        </a:solidFill>
        <a:ln w="9525" cmpd="sng">
          <a:noFill/>
        </a:ln>
      </xdr:spPr>
      <xdr:txBody>
        <a:bodyPr vertOverflow="clip" wrap="square" vert="wordArtVertRtl"/>
        <a:p>
          <a:pPr algn="r">
            <a:defRPr/>
          </a:pPr>
          <a:r>
            <a:rPr lang="en-US" cap="none" sz="1100" b="0" i="0" u="none" baseline="0"/>
            <a:t>再生利用へ再投入</a:t>
          </a:r>
        </a:p>
      </xdr:txBody>
    </xdr:sp>
    <xdr:clientData/>
  </xdr:twoCellAnchor>
  <xdr:twoCellAnchor>
    <xdr:from>
      <xdr:col>18</xdr:col>
      <xdr:colOff>0</xdr:colOff>
      <xdr:row>15</xdr:row>
      <xdr:rowOff>200025</xdr:rowOff>
    </xdr:from>
    <xdr:to>
      <xdr:col>18</xdr:col>
      <xdr:colOff>0</xdr:colOff>
      <xdr:row>17</xdr:row>
      <xdr:rowOff>0</xdr:rowOff>
    </xdr:to>
    <xdr:sp>
      <xdr:nvSpPr>
        <xdr:cNvPr id="25" name="AutoShape 25"/>
        <xdr:cNvSpPr>
          <a:spLocks/>
        </xdr:cNvSpPr>
      </xdr:nvSpPr>
      <xdr:spPr>
        <a:xfrm>
          <a:off x="10153650" y="3857625"/>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twoCellAnchor>
    <xdr:from>
      <xdr:col>18</xdr:col>
      <xdr:colOff>0</xdr:colOff>
      <xdr:row>22</xdr:row>
      <xdr:rowOff>0</xdr:rowOff>
    </xdr:from>
    <xdr:to>
      <xdr:col>18</xdr:col>
      <xdr:colOff>0</xdr:colOff>
      <xdr:row>22</xdr:row>
      <xdr:rowOff>0</xdr:rowOff>
    </xdr:to>
    <xdr:sp>
      <xdr:nvSpPr>
        <xdr:cNvPr id="26" name="TextBox 26"/>
        <xdr:cNvSpPr txBox="1">
          <a:spLocks noChangeArrowheads="1"/>
        </xdr:cNvSpPr>
      </xdr:nvSpPr>
      <xdr:spPr>
        <a:xfrm>
          <a:off x="10153650" y="5057775"/>
          <a:ext cx="0" cy="0"/>
        </a:xfrm>
        <a:prstGeom prst="rect">
          <a:avLst/>
        </a:prstGeom>
        <a:solidFill>
          <a:srgbClr val="FFFFFF"/>
        </a:solidFill>
        <a:ln w="9525" cmpd="sng">
          <a:noFill/>
        </a:ln>
      </xdr:spPr>
      <xdr:txBody>
        <a:bodyPr vertOverflow="clip" wrap="square"/>
        <a:p>
          <a:pPr algn="ctr">
            <a:defRPr/>
          </a:pPr>
          <a:r>
            <a:rPr lang="en-US" cap="none" sz="1100" b="0" i="0" u="none" baseline="0"/>
            <a:t>最終処分場(経済領域)に廃棄</a:t>
          </a:r>
        </a:p>
      </xdr:txBody>
    </xdr:sp>
    <xdr:clientData/>
  </xdr:twoCellAnchor>
  <xdr:twoCellAnchor>
    <xdr:from>
      <xdr:col>18</xdr:col>
      <xdr:colOff>0</xdr:colOff>
      <xdr:row>22</xdr:row>
      <xdr:rowOff>0</xdr:rowOff>
    </xdr:from>
    <xdr:to>
      <xdr:col>18</xdr:col>
      <xdr:colOff>0</xdr:colOff>
      <xdr:row>22</xdr:row>
      <xdr:rowOff>0</xdr:rowOff>
    </xdr:to>
    <xdr:sp>
      <xdr:nvSpPr>
        <xdr:cNvPr id="27" name="TextBox 27"/>
        <xdr:cNvSpPr txBox="1">
          <a:spLocks noChangeArrowheads="1"/>
        </xdr:cNvSpPr>
      </xdr:nvSpPr>
      <xdr:spPr>
        <a:xfrm>
          <a:off x="10153650" y="5057775"/>
          <a:ext cx="0" cy="0"/>
        </a:xfrm>
        <a:prstGeom prst="rect">
          <a:avLst/>
        </a:prstGeom>
        <a:solidFill>
          <a:srgbClr val="FFFFFF"/>
        </a:solidFill>
        <a:ln w="9525" cmpd="sng">
          <a:noFill/>
        </a:ln>
      </xdr:spPr>
      <xdr:txBody>
        <a:bodyPr vertOverflow="clip" wrap="square" anchor="ctr" vert="wordArtVertRtl"/>
        <a:p>
          <a:pPr algn="r">
            <a:defRPr/>
          </a:pPr>
          <a:r>
            <a:rPr lang="en-US" cap="none" sz="1100" b="0" i="0" u="none" baseline="0"/>
            <a:t>環境領域に排出</a:t>
          </a:r>
        </a:p>
      </xdr:txBody>
    </xdr:sp>
    <xdr:clientData/>
  </xdr:twoCellAnchor>
  <xdr:twoCellAnchor>
    <xdr:from>
      <xdr:col>18</xdr:col>
      <xdr:colOff>0</xdr:colOff>
      <xdr:row>31</xdr:row>
      <xdr:rowOff>95250</xdr:rowOff>
    </xdr:from>
    <xdr:to>
      <xdr:col>18</xdr:col>
      <xdr:colOff>0</xdr:colOff>
      <xdr:row>32</xdr:row>
      <xdr:rowOff>133350</xdr:rowOff>
    </xdr:to>
    <xdr:sp>
      <xdr:nvSpPr>
        <xdr:cNvPr id="28" name="AutoShape 28"/>
        <xdr:cNvSpPr>
          <a:spLocks/>
        </xdr:cNvSpPr>
      </xdr:nvSpPr>
      <xdr:spPr>
        <a:xfrm>
          <a:off x="10153650" y="6934200"/>
          <a:ext cx="0" cy="238125"/>
        </a:xfrm>
        <a:prstGeom prst="accentCallout1">
          <a:avLst>
            <a:gd name="adj1" fmla="val -67703"/>
            <a:gd name="adj2" fmla="val 89999"/>
            <a:gd name="adj3" fmla="val -52625"/>
            <a:gd name="adj4" fmla="val -20000"/>
            <a:gd name="adj5" fmla="val -68032"/>
            <a:gd name="adj6" fmla="val 127499"/>
            <a:gd name="adj7" fmla="val -65083"/>
            <a:gd name="adj8" fmla="val 177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生産者が内部的処理活動を行わなかったとしたら発生したであろう排出量</a:t>
          </a:r>
        </a:p>
      </xdr:txBody>
    </xdr:sp>
    <xdr:clientData/>
  </xdr:twoCellAnchor>
  <xdr:twoCellAnchor>
    <xdr:from>
      <xdr:col>18</xdr:col>
      <xdr:colOff>0</xdr:colOff>
      <xdr:row>31</xdr:row>
      <xdr:rowOff>200025</xdr:rowOff>
    </xdr:from>
    <xdr:to>
      <xdr:col>18</xdr:col>
      <xdr:colOff>0</xdr:colOff>
      <xdr:row>33</xdr:row>
      <xdr:rowOff>0</xdr:rowOff>
    </xdr:to>
    <xdr:sp>
      <xdr:nvSpPr>
        <xdr:cNvPr id="29" name="AutoShape 29"/>
        <xdr:cNvSpPr>
          <a:spLocks/>
        </xdr:cNvSpPr>
      </xdr:nvSpPr>
      <xdr:spPr>
        <a:xfrm>
          <a:off x="10153650" y="7038975"/>
          <a:ext cx="0" cy="200025"/>
        </a:xfrm>
        <a:prstGeom prst="accentCallout1">
          <a:avLst>
            <a:gd name="adj1" fmla="val -70162"/>
            <a:gd name="adj2" fmla="val 117439"/>
            <a:gd name="adj3" fmla="val -53226"/>
            <a:gd name="adj4" fmla="val -36046"/>
            <a:gd name="adj5" fmla="val -61291"/>
            <a:gd name="adj6" fmla="val 262791"/>
            <a:gd name="adj7" fmla="val -57662"/>
            <a:gd name="adj8" fmla="val 27558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内部的処理活動の結果、汚染物質が軽減されて排出。県による環境政策の成果（生産者や消費者による努力の成果）。</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O&#38598;&#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O集約の定義"/>
      <sheetName val="分割表定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5">
    <pageSetUpPr fitToPage="1"/>
  </sheetPr>
  <dimension ref="A1:R32"/>
  <sheetViews>
    <sheetView tabSelected="1" workbookViewId="0" topLeftCell="A1">
      <pane xSplit="7" ySplit="7" topLeftCell="H8" activePane="bottomRight" state="frozen"/>
      <selection pane="topLeft" activeCell="L36" sqref="L36"/>
      <selection pane="topRight" activeCell="L36" sqref="L36"/>
      <selection pane="bottomLeft" activeCell="L36" sqref="L36"/>
      <selection pane="bottomRight" activeCell="H1" sqref="H1"/>
    </sheetView>
  </sheetViews>
  <sheetFormatPr defaultColWidth="9.00390625" defaultRowHeight="13.5"/>
  <cols>
    <col min="1" max="1" width="3.125" style="1" customWidth="1"/>
    <col min="2" max="2" width="4.00390625" style="1" customWidth="1"/>
    <col min="3" max="3" width="5.25390625" style="1" customWidth="1"/>
    <col min="4" max="4" width="6.00390625" style="1" customWidth="1"/>
    <col min="5" max="5" width="25.375" style="1" customWidth="1"/>
    <col min="6" max="6" width="4.25390625" style="2" customWidth="1"/>
    <col min="7" max="7" width="1.00390625" style="1" customWidth="1"/>
    <col min="8" max="9" width="9.75390625" style="1" customWidth="1"/>
    <col min="10" max="17" width="7.75390625" style="1" customWidth="1"/>
    <col min="18" max="18" width="10.125" style="1" customWidth="1"/>
    <col min="19" max="16384" width="9.00390625" style="1" customWidth="1"/>
  </cols>
  <sheetData>
    <row r="1" ht="21.75" customHeight="1">
      <c r="B1" s="132" t="s">
        <v>154</v>
      </c>
    </row>
    <row r="2" ht="15" customHeight="1" thickBot="1">
      <c r="A2" s="1" t="s">
        <v>146</v>
      </c>
    </row>
    <row r="3" spans="1:18" ht="25.5" customHeight="1">
      <c r="A3" s="3"/>
      <c r="B3" s="153"/>
      <c r="C3" s="154"/>
      <c r="D3" s="154"/>
      <c r="E3" s="154"/>
      <c r="F3" s="155"/>
      <c r="G3" s="4"/>
      <c r="H3" s="141" t="s">
        <v>2</v>
      </c>
      <c r="I3" s="140"/>
      <c r="J3" s="140"/>
      <c r="K3" s="140" t="s">
        <v>3</v>
      </c>
      <c r="L3" s="140"/>
      <c r="M3" s="140" t="s">
        <v>4</v>
      </c>
      <c r="N3" s="140"/>
      <c r="O3" s="140"/>
      <c r="P3" s="140"/>
      <c r="Q3" s="162"/>
      <c r="R3" s="144" t="s">
        <v>68</v>
      </c>
    </row>
    <row r="4" spans="1:18" s="7" customFormat="1" ht="19.5" customHeight="1">
      <c r="A4" s="3"/>
      <c r="B4" s="156"/>
      <c r="C4" s="157"/>
      <c r="D4" s="157"/>
      <c r="E4" s="157"/>
      <c r="F4" s="158"/>
      <c r="G4" s="5"/>
      <c r="H4" s="142" t="s">
        <v>5</v>
      </c>
      <c r="I4" s="136" t="s">
        <v>11</v>
      </c>
      <c r="J4" s="136" t="s">
        <v>12</v>
      </c>
      <c r="K4" s="136" t="s">
        <v>13</v>
      </c>
      <c r="L4" s="136" t="s">
        <v>14</v>
      </c>
      <c r="M4" s="136" t="s">
        <v>15</v>
      </c>
      <c r="N4" s="136"/>
      <c r="O4" s="136" t="s">
        <v>16</v>
      </c>
      <c r="P4" s="136"/>
      <c r="Q4" s="137" t="s">
        <v>17</v>
      </c>
      <c r="R4" s="145"/>
    </row>
    <row r="5" spans="1:18" s="7" customFormat="1" ht="29.25" customHeight="1">
      <c r="A5" s="3"/>
      <c r="B5" s="156"/>
      <c r="C5" s="157"/>
      <c r="D5" s="157"/>
      <c r="E5" s="157"/>
      <c r="F5" s="158"/>
      <c r="G5" s="5"/>
      <c r="H5" s="142"/>
      <c r="I5" s="136"/>
      <c r="J5" s="136"/>
      <c r="K5" s="136"/>
      <c r="L5" s="136"/>
      <c r="M5" s="6" t="s">
        <v>24</v>
      </c>
      <c r="N5" s="6" t="s">
        <v>25</v>
      </c>
      <c r="O5" s="6" t="s">
        <v>24</v>
      </c>
      <c r="P5" s="6" t="s">
        <v>25</v>
      </c>
      <c r="Q5" s="137"/>
      <c r="R5" s="145"/>
    </row>
    <row r="6" spans="1:18" ht="19.5" customHeight="1" thickBot="1">
      <c r="A6" s="3"/>
      <c r="B6" s="159"/>
      <c r="C6" s="160"/>
      <c r="D6" s="160"/>
      <c r="E6" s="160"/>
      <c r="F6" s="161"/>
      <c r="G6" s="4"/>
      <c r="H6" s="8" t="s">
        <v>69</v>
      </c>
      <c r="I6" s="9" t="s">
        <v>70</v>
      </c>
      <c r="J6" s="9" t="s">
        <v>71</v>
      </c>
      <c r="K6" s="9" t="s">
        <v>72</v>
      </c>
      <c r="L6" s="9" t="s">
        <v>73</v>
      </c>
      <c r="M6" s="9" t="s">
        <v>74</v>
      </c>
      <c r="N6" s="9" t="s">
        <v>39</v>
      </c>
      <c r="O6" s="9" t="s">
        <v>75</v>
      </c>
      <c r="P6" s="9" t="s">
        <v>40</v>
      </c>
      <c r="Q6" s="10" t="s">
        <v>76</v>
      </c>
      <c r="R6" s="146"/>
    </row>
    <row r="7" spans="2:17" ht="6" customHeight="1" thickBot="1">
      <c r="B7" s="4"/>
      <c r="C7" s="4"/>
      <c r="D7" s="4"/>
      <c r="E7" s="4"/>
      <c r="F7" s="11"/>
      <c r="G7" s="4"/>
      <c r="H7" s="4"/>
      <c r="I7" s="4"/>
      <c r="J7" s="4"/>
      <c r="K7" s="4"/>
      <c r="L7" s="4"/>
      <c r="M7" s="4"/>
      <c r="N7" s="4"/>
      <c r="O7" s="4"/>
      <c r="P7" s="4"/>
      <c r="Q7" s="4"/>
    </row>
    <row r="8" spans="2:18" ht="17.25" customHeight="1">
      <c r="B8" s="147" t="s">
        <v>156</v>
      </c>
      <c r="C8" s="148"/>
      <c r="D8" s="148"/>
      <c r="E8" s="148"/>
      <c r="F8" s="149"/>
      <c r="G8" s="4"/>
      <c r="H8" s="12">
        <v>34130172.36564115</v>
      </c>
      <c r="I8" s="13">
        <v>1815609</v>
      </c>
      <c r="J8" s="13">
        <v>500646</v>
      </c>
      <c r="K8" s="13">
        <v>41251.63435885531</v>
      </c>
      <c r="L8" s="13">
        <v>56770</v>
      </c>
      <c r="M8" s="13">
        <v>6720.754222852658</v>
      </c>
      <c r="N8" s="13">
        <v>40903.24577714734</v>
      </c>
      <c r="O8" s="13">
        <v>31595.62004621642</v>
      </c>
      <c r="P8" s="13">
        <v>2547.379953783581</v>
      </c>
      <c r="Q8" s="14"/>
      <c r="R8" s="15">
        <f aca="true" t="shared" si="0" ref="R8:R31">SUM(H8:Q8)</f>
        <v>36626216</v>
      </c>
    </row>
    <row r="9" spans="1:18" ht="17.25" customHeight="1">
      <c r="A9" s="172"/>
      <c r="B9" s="142" t="s">
        <v>77</v>
      </c>
      <c r="C9" s="136"/>
      <c r="D9" s="136"/>
      <c r="E9" s="136"/>
      <c r="F9" s="16">
        <v>13</v>
      </c>
      <c r="G9" s="4"/>
      <c r="H9" s="17">
        <v>-730034</v>
      </c>
      <c r="I9" s="18"/>
      <c r="J9" s="18"/>
      <c r="K9" s="18"/>
      <c r="L9" s="18"/>
      <c r="M9" s="18"/>
      <c r="N9" s="18"/>
      <c r="O9" s="18"/>
      <c r="P9" s="18"/>
      <c r="Q9" s="19"/>
      <c r="R9" s="20">
        <f t="shared" si="0"/>
        <v>-730034</v>
      </c>
    </row>
    <row r="10" spans="1:18" ht="17.25" customHeight="1" thickBot="1">
      <c r="A10" s="172"/>
      <c r="B10" s="173" t="s">
        <v>78</v>
      </c>
      <c r="C10" s="174"/>
      <c r="D10" s="174"/>
      <c r="E10" s="174"/>
      <c r="F10" s="21">
        <v>14</v>
      </c>
      <c r="G10" s="4"/>
      <c r="H10" s="22">
        <v>14817550.97094407</v>
      </c>
      <c r="I10" s="23">
        <v>23016.492580602608</v>
      </c>
      <c r="J10" s="23">
        <v>18729.2027478525</v>
      </c>
      <c r="K10" s="23">
        <v>74167.29969882306</v>
      </c>
      <c r="L10" s="23">
        <v>-13116.395776861871</v>
      </c>
      <c r="M10" s="23">
        <v>0</v>
      </c>
      <c r="N10" s="23"/>
      <c r="O10" s="23">
        <v>0.4298055179297501</v>
      </c>
      <c r="P10" s="23"/>
      <c r="Q10" s="24"/>
      <c r="R10" s="25">
        <f t="shared" si="0"/>
        <v>14920348</v>
      </c>
    </row>
    <row r="11" spans="2:18" ht="17.25" customHeight="1">
      <c r="B11" s="150" t="s">
        <v>79</v>
      </c>
      <c r="C11" s="151"/>
      <c r="D11" s="151"/>
      <c r="E11" s="151"/>
      <c r="F11" s="152"/>
      <c r="H11" s="26">
        <f aca="true" t="shared" si="1" ref="H11:Q11">+H8+H9+H10</f>
        <v>48217689.336585216</v>
      </c>
      <c r="I11" s="27">
        <f t="shared" si="1"/>
        <v>1838625.4925806026</v>
      </c>
      <c r="J11" s="27">
        <f t="shared" si="1"/>
        <v>519375.2027478525</v>
      </c>
      <c r="K11" s="27">
        <f t="shared" si="1"/>
        <v>115418.93405767837</v>
      </c>
      <c r="L11" s="27">
        <f t="shared" si="1"/>
        <v>43653.60422313813</v>
      </c>
      <c r="M11" s="27">
        <f t="shared" si="1"/>
        <v>6720.754222852658</v>
      </c>
      <c r="N11" s="27">
        <f t="shared" si="1"/>
        <v>40903.24577714734</v>
      </c>
      <c r="O11" s="27">
        <f t="shared" si="1"/>
        <v>31596.04985173435</v>
      </c>
      <c r="P11" s="27">
        <f t="shared" si="1"/>
        <v>2547.379953783581</v>
      </c>
      <c r="Q11" s="28">
        <f t="shared" si="1"/>
        <v>0</v>
      </c>
      <c r="R11" s="15">
        <f t="shared" si="0"/>
        <v>50816530.00000001</v>
      </c>
    </row>
    <row r="12" spans="2:18" ht="17.25" customHeight="1">
      <c r="B12" s="138" t="s">
        <v>80</v>
      </c>
      <c r="C12" s="135" t="s">
        <v>5</v>
      </c>
      <c r="D12" s="134" t="s">
        <v>107</v>
      </c>
      <c r="E12" s="134"/>
      <c r="F12" s="16" t="s">
        <v>108</v>
      </c>
      <c r="G12" s="4"/>
      <c r="H12" s="30">
        <v>16514738.070774976</v>
      </c>
      <c r="I12" s="18">
        <v>39870.88908573749</v>
      </c>
      <c r="J12" s="18">
        <v>19.799324189068894</v>
      </c>
      <c r="K12" s="18">
        <v>101259.68370015506</v>
      </c>
      <c r="L12" s="18">
        <v>49913.10631443324</v>
      </c>
      <c r="M12" s="18">
        <v>5666.566582911519</v>
      </c>
      <c r="N12" s="18"/>
      <c r="O12" s="18">
        <v>27008.258126308883</v>
      </c>
      <c r="P12" s="18"/>
      <c r="Q12" s="19"/>
      <c r="R12" s="20">
        <f t="shared" si="0"/>
        <v>16738476.373908712</v>
      </c>
    </row>
    <row r="13" spans="2:18" ht="17.25" customHeight="1">
      <c r="B13" s="138"/>
      <c r="C13" s="135"/>
      <c r="D13" s="136" t="s">
        <v>19</v>
      </c>
      <c r="E13" s="31" t="s">
        <v>41</v>
      </c>
      <c r="F13" s="16" t="s">
        <v>42</v>
      </c>
      <c r="G13" s="4"/>
      <c r="H13" s="30">
        <v>35716.60019971496</v>
      </c>
      <c r="I13" s="18">
        <v>0</v>
      </c>
      <c r="J13" s="18">
        <v>0</v>
      </c>
      <c r="K13" s="18"/>
      <c r="L13" s="18"/>
      <c r="M13" s="18"/>
      <c r="N13" s="18"/>
      <c r="O13" s="18">
        <v>5.147563049589442</v>
      </c>
      <c r="P13" s="18"/>
      <c r="Q13" s="19"/>
      <c r="R13" s="20">
        <f t="shared" si="0"/>
        <v>35721.74776276455</v>
      </c>
    </row>
    <row r="14" spans="2:18" ht="17.25" customHeight="1">
      <c r="B14" s="138"/>
      <c r="C14" s="135"/>
      <c r="D14" s="136"/>
      <c r="E14" s="29" t="s">
        <v>26</v>
      </c>
      <c r="F14" s="16" t="s">
        <v>43</v>
      </c>
      <c r="G14" s="4"/>
      <c r="H14" s="17">
        <v>16454.928019662922</v>
      </c>
      <c r="I14" s="18">
        <v>0</v>
      </c>
      <c r="J14" s="18">
        <v>0</v>
      </c>
      <c r="K14" s="18"/>
      <c r="L14" s="18"/>
      <c r="M14" s="18"/>
      <c r="N14" s="18"/>
      <c r="O14" s="18">
        <v>309.7326058772688</v>
      </c>
      <c r="P14" s="18"/>
      <c r="Q14" s="19"/>
      <c r="R14" s="20">
        <f t="shared" si="0"/>
        <v>16764.660625540193</v>
      </c>
    </row>
    <row r="15" spans="2:18" ht="17.25" customHeight="1">
      <c r="B15" s="138"/>
      <c r="C15" s="135"/>
      <c r="D15" s="134" t="s">
        <v>44</v>
      </c>
      <c r="E15" s="134"/>
      <c r="F15" s="16" t="s">
        <v>45</v>
      </c>
      <c r="G15" s="4"/>
      <c r="H15" s="17">
        <v>9754.21770298927</v>
      </c>
      <c r="I15" s="18"/>
      <c r="J15" s="18"/>
      <c r="K15" s="18"/>
      <c r="L15" s="18"/>
      <c r="M15" s="18"/>
      <c r="N15" s="18"/>
      <c r="O15" s="18"/>
      <c r="P15" s="18"/>
      <c r="Q15" s="32"/>
      <c r="R15" s="20">
        <f t="shared" si="0"/>
        <v>9754.21770298927</v>
      </c>
    </row>
    <row r="16" spans="2:18" ht="23.25" customHeight="1">
      <c r="B16" s="138"/>
      <c r="C16" s="139" t="s">
        <v>6</v>
      </c>
      <c r="D16" s="134" t="s">
        <v>46</v>
      </c>
      <c r="E16" s="134"/>
      <c r="F16" s="16" t="s">
        <v>47</v>
      </c>
      <c r="G16" s="4"/>
      <c r="H16" s="17">
        <v>526666.9339120366</v>
      </c>
      <c r="I16" s="33">
        <v>594.1563691468255</v>
      </c>
      <c r="J16" s="18">
        <v>0</v>
      </c>
      <c r="K16" s="18"/>
      <c r="L16" s="18">
        <v>14821.812841895118</v>
      </c>
      <c r="M16" s="18"/>
      <c r="N16" s="18">
        <v>382.9173585079416</v>
      </c>
      <c r="O16" s="18"/>
      <c r="P16" s="18">
        <v>2588.6109148256164</v>
      </c>
      <c r="Q16" s="19"/>
      <c r="R16" s="20">
        <f t="shared" si="0"/>
        <v>545054.4313964121</v>
      </c>
    </row>
    <row r="17" spans="2:18" ht="23.25" customHeight="1">
      <c r="B17" s="138"/>
      <c r="C17" s="139"/>
      <c r="D17" s="136" t="s">
        <v>19</v>
      </c>
      <c r="E17" s="31" t="s">
        <v>48</v>
      </c>
      <c r="F17" s="16" t="s">
        <v>49</v>
      </c>
      <c r="G17" s="4"/>
      <c r="H17" s="17"/>
      <c r="I17" s="18"/>
      <c r="J17" s="18"/>
      <c r="K17" s="18"/>
      <c r="L17" s="18"/>
      <c r="M17" s="34"/>
      <c r="N17" s="34"/>
      <c r="O17" s="18"/>
      <c r="P17" s="18"/>
      <c r="Q17" s="19"/>
      <c r="R17" s="20">
        <f t="shared" si="0"/>
        <v>0</v>
      </c>
    </row>
    <row r="18" spans="2:18" ht="23.25" customHeight="1">
      <c r="B18" s="138"/>
      <c r="C18" s="139"/>
      <c r="D18" s="136"/>
      <c r="E18" s="29" t="s">
        <v>26</v>
      </c>
      <c r="F18" s="16" t="s">
        <v>50</v>
      </c>
      <c r="G18" s="4"/>
      <c r="H18" s="17">
        <v>12227.871477625771</v>
      </c>
      <c r="I18" s="18">
        <v>0</v>
      </c>
      <c r="J18" s="18">
        <v>0</v>
      </c>
      <c r="K18" s="18"/>
      <c r="L18" s="18"/>
      <c r="M18" s="18"/>
      <c r="N18" s="18"/>
      <c r="O18" s="18"/>
      <c r="P18" s="18">
        <v>174.56336185752437</v>
      </c>
      <c r="Q18" s="19"/>
      <c r="R18" s="20">
        <f t="shared" si="0"/>
        <v>12402.434839483296</v>
      </c>
    </row>
    <row r="19" spans="2:18" ht="23.25" customHeight="1">
      <c r="B19" s="138"/>
      <c r="C19" s="139"/>
      <c r="D19" s="136"/>
      <c r="E19" s="29" t="s">
        <v>51</v>
      </c>
      <c r="F19" s="16" t="s">
        <v>52</v>
      </c>
      <c r="G19" s="4"/>
      <c r="H19" s="17">
        <v>24525.292168965185</v>
      </c>
      <c r="I19" s="18">
        <v>0</v>
      </c>
      <c r="J19" s="18">
        <v>0</v>
      </c>
      <c r="K19" s="18"/>
      <c r="L19" s="18"/>
      <c r="M19" s="18"/>
      <c r="N19" s="18"/>
      <c r="O19" s="18"/>
      <c r="P19" s="18">
        <v>3.841595139357701</v>
      </c>
      <c r="Q19" s="19"/>
      <c r="R19" s="20">
        <f t="shared" si="0"/>
        <v>24529.133764104543</v>
      </c>
    </row>
    <row r="20" spans="2:18" ht="23.25" customHeight="1">
      <c r="B20" s="138"/>
      <c r="C20" s="139"/>
      <c r="D20" s="134" t="s">
        <v>53</v>
      </c>
      <c r="E20" s="134"/>
      <c r="F20" s="16" t="s">
        <v>54</v>
      </c>
      <c r="G20" s="4"/>
      <c r="H20" s="17"/>
      <c r="I20" s="18"/>
      <c r="J20" s="18"/>
      <c r="K20" s="18"/>
      <c r="L20" s="18"/>
      <c r="M20" s="18"/>
      <c r="N20" s="18"/>
      <c r="O20" s="18"/>
      <c r="P20" s="18"/>
      <c r="Q20" s="32"/>
      <c r="R20" s="20">
        <f t="shared" si="0"/>
        <v>0</v>
      </c>
    </row>
    <row r="21" spans="2:18" ht="17.25" customHeight="1">
      <c r="B21" s="138"/>
      <c r="C21" s="143" t="s">
        <v>55</v>
      </c>
      <c r="D21" s="143"/>
      <c r="E21" s="143"/>
      <c r="F21" s="16" t="s">
        <v>56</v>
      </c>
      <c r="G21" s="4"/>
      <c r="H21" s="17">
        <v>260759.56130125048</v>
      </c>
      <c r="I21" s="18">
        <v>277.37709179676</v>
      </c>
      <c r="J21" s="18">
        <v>0</v>
      </c>
      <c r="K21" s="18"/>
      <c r="L21" s="18">
        <v>893.3507425170855</v>
      </c>
      <c r="M21" s="18"/>
      <c r="N21" s="18">
        <v>37.78979452271935</v>
      </c>
      <c r="O21" s="18"/>
      <c r="P21" s="18">
        <v>869.9210699129993</v>
      </c>
      <c r="Q21" s="19"/>
      <c r="R21" s="20">
        <f t="shared" si="0"/>
        <v>262838.00000000006</v>
      </c>
    </row>
    <row r="22" spans="2:18" ht="17.25" customHeight="1">
      <c r="B22" s="138"/>
      <c r="C22" s="143" t="s">
        <v>83</v>
      </c>
      <c r="D22" s="143"/>
      <c r="E22" s="143"/>
      <c r="F22" s="16" t="s">
        <v>57</v>
      </c>
      <c r="G22" s="4"/>
      <c r="H22" s="17">
        <v>466895</v>
      </c>
      <c r="I22" s="18"/>
      <c r="J22" s="18"/>
      <c r="K22" s="18"/>
      <c r="L22" s="18"/>
      <c r="M22" s="18"/>
      <c r="N22" s="18"/>
      <c r="O22" s="18"/>
      <c r="P22" s="18"/>
      <c r="Q22" s="19"/>
      <c r="R22" s="20">
        <f t="shared" si="0"/>
        <v>466895</v>
      </c>
    </row>
    <row r="23" spans="2:18" ht="17.25" customHeight="1" thickBot="1">
      <c r="B23" s="176" t="s">
        <v>84</v>
      </c>
      <c r="C23" s="177"/>
      <c r="D23" s="177"/>
      <c r="E23" s="177"/>
      <c r="F23" s="178"/>
      <c r="H23" s="35">
        <f aca="true" t="shared" si="2" ref="H23:Q23">SUM(H12:H22)</f>
        <v>17867738.47555722</v>
      </c>
      <c r="I23" s="36">
        <f t="shared" si="2"/>
        <v>40742.42254668108</v>
      </c>
      <c r="J23" s="36">
        <f t="shared" si="2"/>
        <v>19.799324189068894</v>
      </c>
      <c r="K23" s="36">
        <f t="shared" si="2"/>
        <v>101259.68370015506</v>
      </c>
      <c r="L23" s="36">
        <f t="shared" si="2"/>
        <v>65628.26989884544</v>
      </c>
      <c r="M23" s="36">
        <f t="shared" si="2"/>
        <v>5666.566582911519</v>
      </c>
      <c r="N23" s="36">
        <f t="shared" si="2"/>
        <v>420.70715303066095</v>
      </c>
      <c r="O23" s="36">
        <f t="shared" si="2"/>
        <v>27323.13829523574</v>
      </c>
      <c r="P23" s="36">
        <f t="shared" si="2"/>
        <v>3636.936941735498</v>
      </c>
      <c r="Q23" s="37">
        <f t="shared" si="2"/>
        <v>0</v>
      </c>
      <c r="R23" s="38">
        <f t="shared" si="0"/>
        <v>18112436.000000004</v>
      </c>
    </row>
    <row r="24" spans="2:18" ht="17.25" customHeight="1">
      <c r="B24" s="141" t="s">
        <v>85</v>
      </c>
      <c r="C24" s="140" t="s">
        <v>58</v>
      </c>
      <c r="D24" s="140" t="s">
        <v>9</v>
      </c>
      <c r="E24" s="39" t="s">
        <v>59</v>
      </c>
      <c r="F24" s="40" t="s">
        <v>60</v>
      </c>
      <c r="G24" s="4"/>
      <c r="H24" s="41">
        <v>8461104.511146937</v>
      </c>
      <c r="I24" s="42">
        <v>107262.82370917739</v>
      </c>
      <c r="J24" s="42">
        <v>414746.67285063316</v>
      </c>
      <c r="K24" s="42">
        <v>13946.967743467501</v>
      </c>
      <c r="L24" s="42">
        <v>-21943.884042854177</v>
      </c>
      <c r="M24" s="42">
        <v>1054.1876399411406</v>
      </c>
      <c r="N24" s="42"/>
      <c r="O24" s="42">
        <v>4268.720952698796</v>
      </c>
      <c r="P24" s="42"/>
      <c r="Q24" s="43"/>
      <c r="R24" s="44">
        <f t="shared" si="0"/>
        <v>8980440</v>
      </c>
    </row>
    <row r="25" spans="2:18" ht="17.25" customHeight="1">
      <c r="B25" s="142"/>
      <c r="C25" s="136"/>
      <c r="D25" s="136"/>
      <c r="E25" s="29" t="s">
        <v>61</v>
      </c>
      <c r="F25" s="16" t="s">
        <v>62</v>
      </c>
      <c r="G25" s="4"/>
      <c r="H25" s="17"/>
      <c r="I25" s="18"/>
      <c r="J25" s="18"/>
      <c r="K25" s="18"/>
      <c r="L25" s="18"/>
      <c r="M25" s="18"/>
      <c r="N25" s="18"/>
      <c r="O25" s="18"/>
      <c r="P25" s="18"/>
      <c r="Q25" s="19"/>
      <c r="R25" s="20">
        <f t="shared" si="0"/>
        <v>0</v>
      </c>
    </row>
    <row r="26" spans="2:18" ht="17.25" customHeight="1">
      <c r="B26" s="142"/>
      <c r="C26" s="136"/>
      <c r="D26" s="134" t="s">
        <v>63</v>
      </c>
      <c r="E26" s="134"/>
      <c r="F26" s="16" t="s">
        <v>64</v>
      </c>
      <c r="G26" s="4"/>
      <c r="H26" s="17">
        <v>422813.73510210065</v>
      </c>
      <c r="I26" s="18">
        <v>1665828.115149908</v>
      </c>
      <c r="J26" s="18">
        <v>92850.16811182661</v>
      </c>
      <c r="K26" s="18"/>
      <c r="L26" s="18"/>
      <c r="M26" s="18"/>
      <c r="N26" s="18">
        <v>40482.53862411668</v>
      </c>
      <c r="O26" s="18"/>
      <c r="P26" s="18">
        <v>-1089.5569879519167</v>
      </c>
      <c r="Q26" s="19"/>
      <c r="R26" s="20">
        <f t="shared" si="0"/>
        <v>2220885</v>
      </c>
    </row>
    <row r="27" spans="2:18" ht="17.25" customHeight="1">
      <c r="B27" s="142"/>
      <c r="C27" s="179" t="s">
        <v>67</v>
      </c>
      <c r="D27" s="179"/>
      <c r="E27" s="179"/>
      <c r="F27" s="45">
        <v>12</v>
      </c>
      <c r="H27" s="17">
        <v>6379783.717385944</v>
      </c>
      <c r="I27" s="18">
        <v>0</v>
      </c>
      <c r="J27" s="18">
        <v>0</v>
      </c>
      <c r="K27" s="18">
        <v>212.28261405581725</v>
      </c>
      <c r="L27" s="18">
        <v>0</v>
      </c>
      <c r="M27" s="18">
        <v>0</v>
      </c>
      <c r="N27" s="18"/>
      <c r="O27" s="18">
        <v>0</v>
      </c>
      <c r="P27" s="18"/>
      <c r="Q27" s="19"/>
      <c r="R27" s="20">
        <f t="shared" si="0"/>
        <v>6379996</v>
      </c>
    </row>
    <row r="28" spans="2:18" ht="17.25" customHeight="1" thickBot="1">
      <c r="B28" s="175"/>
      <c r="C28" s="180" t="s">
        <v>86</v>
      </c>
      <c r="D28" s="180"/>
      <c r="E28" s="180"/>
      <c r="F28" s="46">
        <v>14</v>
      </c>
      <c r="H28" s="47">
        <v>15086248.897393014</v>
      </c>
      <c r="I28" s="23">
        <v>24792.131174836028</v>
      </c>
      <c r="J28" s="23">
        <v>11758.562461203714</v>
      </c>
      <c r="K28" s="23">
        <v>0</v>
      </c>
      <c r="L28" s="23">
        <v>-30.781632853130855</v>
      </c>
      <c r="M28" s="23">
        <v>0</v>
      </c>
      <c r="N28" s="23"/>
      <c r="O28" s="23">
        <v>4.190603799815063</v>
      </c>
      <c r="P28" s="23"/>
      <c r="Q28" s="24"/>
      <c r="R28" s="25">
        <f t="shared" si="0"/>
        <v>15122773</v>
      </c>
    </row>
    <row r="29" spans="2:18" ht="17.25" customHeight="1">
      <c r="B29" s="163" t="s">
        <v>87</v>
      </c>
      <c r="C29" s="164"/>
      <c r="D29" s="164"/>
      <c r="E29" s="164"/>
      <c r="F29" s="165"/>
      <c r="H29" s="48">
        <f aca="true" t="shared" si="3" ref="H29:Q29">SUM(H24:H28)</f>
        <v>30349950.861027993</v>
      </c>
      <c r="I29" s="49">
        <f t="shared" si="3"/>
        <v>1797883.0700339214</v>
      </c>
      <c r="J29" s="49">
        <f t="shared" si="3"/>
        <v>519355.4034236635</v>
      </c>
      <c r="K29" s="49">
        <f t="shared" si="3"/>
        <v>14159.250357523319</v>
      </c>
      <c r="L29" s="49">
        <f t="shared" si="3"/>
        <v>-21974.665675707307</v>
      </c>
      <c r="M29" s="49">
        <f t="shared" si="3"/>
        <v>1054.1876399411406</v>
      </c>
      <c r="N29" s="49">
        <f t="shared" si="3"/>
        <v>40482.53862411668</v>
      </c>
      <c r="O29" s="49">
        <f t="shared" si="3"/>
        <v>4272.911556498611</v>
      </c>
      <c r="P29" s="49">
        <f t="shared" si="3"/>
        <v>-1089.5569879519167</v>
      </c>
      <c r="Q29" s="50">
        <f t="shared" si="3"/>
        <v>0</v>
      </c>
      <c r="R29" s="15">
        <f t="shared" si="0"/>
        <v>32704093.999999996</v>
      </c>
    </row>
    <row r="30" spans="2:18" ht="17.25" customHeight="1">
      <c r="B30" s="166" t="s">
        <v>88</v>
      </c>
      <c r="C30" s="167"/>
      <c r="D30" s="167"/>
      <c r="E30" s="167"/>
      <c r="F30" s="168"/>
      <c r="H30" s="51">
        <f aca="true" t="shared" si="4" ref="H30:Q30">+H23+H29</f>
        <v>48217689.33658521</v>
      </c>
      <c r="I30" s="52">
        <f t="shared" si="4"/>
        <v>1838625.4925806024</v>
      </c>
      <c r="J30" s="52">
        <f t="shared" si="4"/>
        <v>519375.2027478526</v>
      </c>
      <c r="K30" s="52">
        <f t="shared" si="4"/>
        <v>115418.93405767837</v>
      </c>
      <c r="L30" s="52">
        <f t="shared" si="4"/>
        <v>43653.60422313813</v>
      </c>
      <c r="M30" s="52">
        <f t="shared" si="4"/>
        <v>6720.754222852659</v>
      </c>
      <c r="N30" s="52">
        <f t="shared" si="4"/>
        <v>40903.24577714734</v>
      </c>
      <c r="O30" s="52">
        <f t="shared" si="4"/>
        <v>31596.04985173435</v>
      </c>
      <c r="P30" s="52">
        <f t="shared" si="4"/>
        <v>2547.379953783581</v>
      </c>
      <c r="Q30" s="53">
        <f t="shared" si="4"/>
        <v>0</v>
      </c>
      <c r="R30" s="20">
        <f t="shared" si="0"/>
        <v>50816530</v>
      </c>
    </row>
    <row r="31" spans="2:18" ht="17.25" customHeight="1" thickBot="1">
      <c r="B31" s="169" t="s">
        <v>89</v>
      </c>
      <c r="C31" s="170"/>
      <c r="D31" s="170"/>
      <c r="E31" s="170"/>
      <c r="F31" s="171"/>
      <c r="H31" s="54">
        <f aca="true" t="shared" si="5" ref="H31:Q31">+H11-H30</f>
        <v>0</v>
      </c>
      <c r="I31" s="55">
        <f t="shared" si="5"/>
        <v>0</v>
      </c>
      <c r="J31" s="55">
        <f t="shared" si="5"/>
        <v>0</v>
      </c>
      <c r="K31" s="55">
        <f t="shared" si="5"/>
        <v>0</v>
      </c>
      <c r="L31" s="55">
        <f t="shared" si="5"/>
        <v>0</v>
      </c>
      <c r="M31" s="55">
        <f t="shared" si="5"/>
        <v>0</v>
      </c>
      <c r="N31" s="55">
        <f t="shared" si="5"/>
        <v>0</v>
      </c>
      <c r="O31" s="55">
        <f t="shared" si="5"/>
        <v>0</v>
      </c>
      <c r="P31" s="55">
        <f t="shared" si="5"/>
        <v>0</v>
      </c>
      <c r="Q31" s="56">
        <f t="shared" si="5"/>
        <v>0</v>
      </c>
      <c r="R31" s="38">
        <f t="shared" si="0"/>
        <v>0</v>
      </c>
    </row>
    <row r="32" ht="12">
      <c r="B32" s="1" t="s">
        <v>155</v>
      </c>
    </row>
  </sheetData>
  <mergeCells count="39">
    <mergeCell ref="B29:F29"/>
    <mergeCell ref="B30:F30"/>
    <mergeCell ref="B31:F31"/>
    <mergeCell ref="A9:A10"/>
    <mergeCell ref="B10:E10"/>
    <mergeCell ref="B24:B28"/>
    <mergeCell ref="B23:F23"/>
    <mergeCell ref="C27:E27"/>
    <mergeCell ref="C28:E28"/>
    <mergeCell ref="C22:E22"/>
    <mergeCell ref="R3:R6"/>
    <mergeCell ref="B8:F8"/>
    <mergeCell ref="B11:F11"/>
    <mergeCell ref="B9:E9"/>
    <mergeCell ref="B3:F6"/>
    <mergeCell ref="K3:L3"/>
    <mergeCell ref="M3:Q3"/>
    <mergeCell ref="K4:K5"/>
    <mergeCell ref="L4:L5"/>
    <mergeCell ref="M4:N4"/>
    <mergeCell ref="D24:D25"/>
    <mergeCell ref="D26:E26"/>
    <mergeCell ref="C24:C26"/>
    <mergeCell ref="H3:J3"/>
    <mergeCell ref="H4:H5"/>
    <mergeCell ref="I4:I5"/>
    <mergeCell ref="J4:J5"/>
    <mergeCell ref="D20:E20"/>
    <mergeCell ref="C21:E21"/>
    <mergeCell ref="O4:P4"/>
    <mergeCell ref="Q4:Q5"/>
    <mergeCell ref="B12:B22"/>
    <mergeCell ref="C12:C15"/>
    <mergeCell ref="D12:E12"/>
    <mergeCell ref="D13:D14"/>
    <mergeCell ref="D15:E15"/>
    <mergeCell ref="C16:C20"/>
    <mergeCell ref="D16:E16"/>
    <mergeCell ref="D17:D19"/>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codeName="Sheet30">
    <pageSetUpPr fitToPage="1"/>
  </sheetPr>
  <dimension ref="B1:S36"/>
  <sheetViews>
    <sheetView workbookViewId="0" topLeftCell="A1">
      <pane xSplit="7" ySplit="7" topLeftCell="H8" activePane="bottomRight" state="frozen"/>
      <selection pane="topLeft" activeCell="A1" sqref="A1"/>
      <selection pane="topRight" activeCell="H1" sqref="H1"/>
      <selection pane="bottomLeft" activeCell="A8" sqref="A8"/>
      <selection pane="bottomRight" activeCell="H1" sqref="H1"/>
    </sheetView>
  </sheetViews>
  <sheetFormatPr defaultColWidth="9.00390625" defaultRowHeight="13.5"/>
  <cols>
    <col min="1" max="1" width="2.125" style="57" customWidth="1"/>
    <col min="2" max="2" width="3.50390625" style="57" customWidth="1"/>
    <col min="3" max="3" width="5.625" style="57" customWidth="1"/>
    <col min="4" max="4" width="6.00390625" style="57" customWidth="1"/>
    <col min="5" max="5" width="18.00390625" style="57" customWidth="1"/>
    <col min="6" max="6" width="4.25390625" style="58" customWidth="1"/>
    <col min="7" max="7" width="1.00390625" style="57" customWidth="1"/>
    <col min="8" max="8" width="10.25390625" style="57" customWidth="1"/>
    <col min="9" max="9" width="8.375" style="57" customWidth="1"/>
    <col min="10" max="11" width="7.00390625" style="57" customWidth="1"/>
    <col min="12" max="12" width="10.375" style="57" customWidth="1"/>
    <col min="13" max="16" width="7.875" style="57" customWidth="1"/>
    <col min="17" max="17" width="7.625" style="57" customWidth="1"/>
    <col min="18" max="18" width="9.625" style="57" customWidth="1"/>
    <col min="19" max="19" width="11.875" style="57" customWidth="1"/>
    <col min="20" max="16384" width="9.00390625" style="57" customWidth="1"/>
  </cols>
  <sheetData>
    <row r="1" ht="18.75" customHeight="1">
      <c r="B1" s="133" t="s">
        <v>153</v>
      </c>
    </row>
    <row r="2" spans="8:18" ht="16.5" customHeight="1" thickBot="1">
      <c r="H2" s="59"/>
      <c r="I2" s="59"/>
      <c r="J2" s="59"/>
      <c r="K2" s="59"/>
      <c r="L2" s="59"/>
      <c r="M2" s="59"/>
      <c r="N2" s="59"/>
      <c r="O2" s="59"/>
      <c r="P2" s="59"/>
      <c r="Q2" s="59"/>
      <c r="R2" s="59"/>
    </row>
    <row r="3" spans="2:19" ht="21" customHeight="1">
      <c r="B3" s="153"/>
      <c r="C3" s="154"/>
      <c r="D3" s="154"/>
      <c r="E3" s="154"/>
      <c r="F3" s="155"/>
      <c r="G3" s="60"/>
      <c r="H3" s="216" t="s">
        <v>5</v>
      </c>
      <c r="I3" s="204"/>
      <c r="J3" s="204"/>
      <c r="K3" s="205"/>
      <c r="L3" s="162" t="s">
        <v>6</v>
      </c>
      <c r="M3" s="204"/>
      <c r="N3" s="204"/>
      <c r="O3" s="204"/>
      <c r="P3" s="205"/>
      <c r="Q3" s="207" t="s">
        <v>7</v>
      </c>
      <c r="R3" s="213" t="s">
        <v>8</v>
      </c>
      <c r="S3" s="193" t="s">
        <v>68</v>
      </c>
    </row>
    <row r="4" spans="2:19" s="61" customFormat="1" ht="27.75" customHeight="1">
      <c r="B4" s="156"/>
      <c r="C4" s="157"/>
      <c r="D4" s="157"/>
      <c r="E4" s="157"/>
      <c r="F4" s="158"/>
      <c r="G4" s="62"/>
      <c r="H4" s="175" t="s">
        <v>18</v>
      </c>
      <c r="I4" s="201" t="s">
        <v>19</v>
      </c>
      <c r="J4" s="203"/>
      <c r="K4" s="199" t="s">
        <v>20</v>
      </c>
      <c r="L4" s="199" t="s">
        <v>21</v>
      </c>
      <c r="M4" s="201" t="s">
        <v>19</v>
      </c>
      <c r="N4" s="202"/>
      <c r="O4" s="203"/>
      <c r="P4" s="199" t="s">
        <v>22</v>
      </c>
      <c r="Q4" s="208"/>
      <c r="R4" s="214"/>
      <c r="S4" s="194"/>
    </row>
    <row r="5" spans="2:19" s="61" customFormat="1" ht="54" customHeight="1">
      <c r="B5" s="156"/>
      <c r="C5" s="157"/>
      <c r="D5" s="157"/>
      <c r="E5" s="157"/>
      <c r="F5" s="158"/>
      <c r="G5" s="62"/>
      <c r="H5" s="206"/>
      <c r="I5" s="63" t="s">
        <v>90</v>
      </c>
      <c r="J5" s="63" t="s">
        <v>26</v>
      </c>
      <c r="K5" s="200"/>
      <c r="L5" s="200"/>
      <c r="M5" s="63" t="s">
        <v>27</v>
      </c>
      <c r="N5" s="64" t="s">
        <v>28</v>
      </c>
      <c r="O5" s="65" t="s">
        <v>29</v>
      </c>
      <c r="P5" s="200"/>
      <c r="Q5" s="208"/>
      <c r="R5" s="215"/>
      <c r="S5" s="194"/>
    </row>
    <row r="6" spans="2:19" ht="19.5" customHeight="1" thickBot="1">
      <c r="B6" s="159"/>
      <c r="C6" s="160"/>
      <c r="D6" s="160"/>
      <c r="E6" s="160"/>
      <c r="F6" s="161"/>
      <c r="G6" s="60"/>
      <c r="H6" s="8" t="s">
        <v>91</v>
      </c>
      <c r="I6" s="9" t="s">
        <v>92</v>
      </c>
      <c r="J6" s="9" t="s">
        <v>93</v>
      </c>
      <c r="K6" s="9" t="s">
        <v>94</v>
      </c>
      <c r="L6" s="9" t="s">
        <v>95</v>
      </c>
      <c r="M6" s="9" t="s">
        <v>49</v>
      </c>
      <c r="N6" s="10" t="s">
        <v>96</v>
      </c>
      <c r="O6" s="10" t="s">
        <v>52</v>
      </c>
      <c r="P6" s="10" t="s">
        <v>97</v>
      </c>
      <c r="Q6" s="9" t="s">
        <v>98</v>
      </c>
      <c r="R6" s="66" t="s">
        <v>99</v>
      </c>
      <c r="S6" s="195"/>
    </row>
    <row r="7" spans="2:18" ht="6" customHeight="1" thickBot="1">
      <c r="B7" s="60"/>
      <c r="C7" s="60"/>
      <c r="D7" s="60"/>
      <c r="E7" s="60"/>
      <c r="F7" s="67"/>
      <c r="G7" s="60"/>
      <c r="H7" s="68"/>
      <c r="I7" s="68"/>
      <c r="J7" s="68"/>
      <c r="K7" s="68"/>
      <c r="L7" s="68"/>
      <c r="M7" s="68"/>
      <c r="N7" s="68"/>
      <c r="O7" s="68"/>
      <c r="P7" s="68"/>
      <c r="Q7" s="68"/>
      <c r="R7" s="68"/>
    </row>
    <row r="8" spans="2:19" ht="15.75" customHeight="1">
      <c r="B8" s="186" t="s">
        <v>30</v>
      </c>
      <c r="C8" s="189" t="s">
        <v>31</v>
      </c>
      <c r="D8" s="190" t="s">
        <v>3</v>
      </c>
      <c r="E8" s="190"/>
      <c r="F8" s="40" t="s">
        <v>32</v>
      </c>
      <c r="G8" s="60"/>
      <c r="H8" s="69">
        <v>16514738.070774976</v>
      </c>
      <c r="I8" s="70">
        <v>35716.60019971496</v>
      </c>
      <c r="J8" s="70">
        <v>16454.928019662922</v>
      </c>
      <c r="K8" s="70">
        <v>9754.21770298927</v>
      </c>
      <c r="L8" s="71">
        <v>526666.9339120366</v>
      </c>
      <c r="M8" s="72"/>
      <c r="N8" s="73">
        <v>12227.871477625771</v>
      </c>
      <c r="O8" s="73">
        <v>24525.292168965185</v>
      </c>
      <c r="P8" s="72"/>
      <c r="Q8" s="71">
        <v>260759.56130125048</v>
      </c>
      <c r="R8" s="90">
        <v>466895</v>
      </c>
      <c r="S8" s="91">
        <f aca="true" t="shared" si="0" ref="S8:S35">SUM(H8:R8)</f>
        <v>17867738.47555722</v>
      </c>
    </row>
    <row r="9" spans="2:19" ht="15.75" customHeight="1">
      <c r="B9" s="187"/>
      <c r="C9" s="135"/>
      <c r="D9" s="134" t="s">
        <v>6</v>
      </c>
      <c r="E9" s="134"/>
      <c r="F9" s="16" t="s">
        <v>33</v>
      </c>
      <c r="G9" s="60"/>
      <c r="H9" s="17">
        <v>39870.88908573749</v>
      </c>
      <c r="I9" s="18">
        <v>0</v>
      </c>
      <c r="J9" s="18">
        <v>0</v>
      </c>
      <c r="K9" s="34"/>
      <c r="L9" s="18">
        <v>594.1563691468255</v>
      </c>
      <c r="M9" s="18"/>
      <c r="N9" s="18">
        <v>0</v>
      </c>
      <c r="O9" s="18">
        <v>0</v>
      </c>
      <c r="P9" s="34"/>
      <c r="Q9" s="18">
        <v>277.37709179676</v>
      </c>
      <c r="R9" s="19"/>
      <c r="S9" s="92">
        <f t="shared" si="0"/>
        <v>40742.42254668108</v>
      </c>
    </row>
    <row r="10" spans="2:19" ht="15.75" customHeight="1">
      <c r="B10" s="187"/>
      <c r="C10" s="135"/>
      <c r="D10" s="134" t="s">
        <v>34</v>
      </c>
      <c r="E10" s="134"/>
      <c r="F10" s="16" t="s">
        <v>35</v>
      </c>
      <c r="G10" s="60"/>
      <c r="H10" s="17">
        <v>19.799324189068894</v>
      </c>
      <c r="I10" s="18">
        <v>0</v>
      </c>
      <c r="J10" s="18">
        <v>0</v>
      </c>
      <c r="K10" s="34"/>
      <c r="L10" s="18">
        <v>0</v>
      </c>
      <c r="M10" s="18"/>
      <c r="N10" s="18">
        <v>0</v>
      </c>
      <c r="O10" s="18">
        <v>0</v>
      </c>
      <c r="P10" s="34"/>
      <c r="Q10" s="18">
        <v>0</v>
      </c>
      <c r="R10" s="19"/>
      <c r="S10" s="92">
        <f t="shared" si="0"/>
        <v>19.799324189068894</v>
      </c>
    </row>
    <row r="11" spans="2:19" ht="15.75" customHeight="1">
      <c r="B11" s="187"/>
      <c r="C11" s="191" t="s">
        <v>5</v>
      </c>
      <c r="D11" s="134" t="s">
        <v>13</v>
      </c>
      <c r="E11" s="134"/>
      <c r="F11" s="16" t="s">
        <v>36</v>
      </c>
      <c r="G11" s="60"/>
      <c r="H11" s="76">
        <v>101259.68370015506</v>
      </c>
      <c r="I11" s="18"/>
      <c r="J11" s="18"/>
      <c r="K11" s="18"/>
      <c r="L11" s="34"/>
      <c r="M11" s="18"/>
      <c r="N11" s="18"/>
      <c r="O11" s="18"/>
      <c r="P11" s="18"/>
      <c r="Q11" s="34"/>
      <c r="R11" s="19"/>
      <c r="S11" s="92">
        <f t="shared" si="0"/>
        <v>101259.68370015506</v>
      </c>
    </row>
    <row r="12" spans="2:19" ht="15.75" customHeight="1">
      <c r="B12" s="187"/>
      <c r="C12" s="191"/>
      <c r="D12" s="134" t="s">
        <v>37</v>
      </c>
      <c r="E12" s="134"/>
      <c r="F12" s="16" t="s">
        <v>38</v>
      </c>
      <c r="G12" s="60"/>
      <c r="H12" s="76">
        <v>49913.10631443324</v>
      </c>
      <c r="I12" s="18"/>
      <c r="J12" s="18"/>
      <c r="K12" s="18"/>
      <c r="L12" s="77">
        <v>14821.812841895118</v>
      </c>
      <c r="M12" s="18"/>
      <c r="N12" s="18"/>
      <c r="O12" s="18"/>
      <c r="P12" s="18"/>
      <c r="Q12" s="77">
        <v>893.3507425170855</v>
      </c>
      <c r="R12" s="19"/>
      <c r="S12" s="92">
        <f t="shared" si="0"/>
        <v>65628.26989884544</v>
      </c>
    </row>
    <row r="13" spans="2:19" ht="15.75" customHeight="1">
      <c r="B13" s="187"/>
      <c r="C13" s="192" t="s">
        <v>6</v>
      </c>
      <c r="D13" s="136" t="s">
        <v>15</v>
      </c>
      <c r="E13" s="31" t="s">
        <v>24</v>
      </c>
      <c r="F13" s="16" t="s">
        <v>109</v>
      </c>
      <c r="G13" s="60"/>
      <c r="H13" s="76">
        <v>5666.566582911519</v>
      </c>
      <c r="I13" s="18"/>
      <c r="J13" s="18"/>
      <c r="K13" s="18"/>
      <c r="L13" s="34"/>
      <c r="M13" s="18"/>
      <c r="N13" s="18"/>
      <c r="O13" s="18"/>
      <c r="P13" s="18"/>
      <c r="Q13" s="77"/>
      <c r="R13" s="19"/>
      <c r="S13" s="92">
        <f t="shared" si="0"/>
        <v>5666.566582911519</v>
      </c>
    </row>
    <row r="14" spans="2:19" ht="15.75" customHeight="1">
      <c r="B14" s="187"/>
      <c r="C14" s="192"/>
      <c r="D14" s="136"/>
      <c r="E14" s="29" t="s">
        <v>25</v>
      </c>
      <c r="F14" s="16" t="s">
        <v>39</v>
      </c>
      <c r="G14" s="60"/>
      <c r="H14" s="78"/>
      <c r="I14" s="18"/>
      <c r="J14" s="18"/>
      <c r="K14" s="18"/>
      <c r="L14" s="77">
        <v>382.9173585079416</v>
      </c>
      <c r="M14" s="18"/>
      <c r="N14" s="18"/>
      <c r="O14" s="18"/>
      <c r="P14" s="18"/>
      <c r="Q14" s="77">
        <v>37.78979452271935</v>
      </c>
      <c r="R14" s="19"/>
      <c r="S14" s="92">
        <f t="shared" si="0"/>
        <v>420.70715303066095</v>
      </c>
    </row>
    <row r="15" spans="2:19" ht="15.75" customHeight="1">
      <c r="B15" s="187"/>
      <c r="C15" s="192"/>
      <c r="D15" s="136" t="s">
        <v>16</v>
      </c>
      <c r="E15" s="29" t="s">
        <v>24</v>
      </c>
      <c r="F15" s="16" t="s">
        <v>110</v>
      </c>
      <c r="G15" s="60"/>
      <c r="H15" s="76">
        <v>27008.258126308883</v>
      </c>
      <c r="I15" s="18">
        <v>5.147563049589442</v>
      </c>
      <c r="J15" s="18">
        <v>309.7326058772688</v>
      </c>
      <c r="K15" s="18"/>
      <c r="L15" s="34"/>
      <c r="M15" s="18"/>
      <c r="N15" s="18"/>
      <c r="O15" s="18"/>
      <c r="P15" s="18"/>
      <c r="Q15" s="77"/>
      <c r="R15" s="19"/>
      <c r="S15" s="92">
        <f t="shared" si="0"/>
        <v>27323.13829523574</v>
      </c>
    </row>
    <row r="16" spans="2:19" ht="15.75" customHeight="1">
      <c r="B16" s="187"/>
      <c r="C16" s="192"/>
      <c r="D16" s="136"/>
      <c r="E16" s="29" t="s">
        <v>25</v>
      </c>
      <c r="F16" s="16" t="s">
        <v>40</v>
      </c>
      <c r="G16" s="60"/>
      <c r="H16" s="78"/>
      <c r="I16" s="18"/>
      <c r="J16" s="18"/>
      <c r="K16" s="18"/>
      <c r="L16" s="77">
        <v>2588.6109148256164</v>
      </c>
      <c r="M16" s="34"/>
      <c r="N16" s="18">
        <v>174.56336185752437</v>
      </c>
      <c r="O16" s="18">
        <v>3.841595139357701</v>
      </c>
      <c r="P16" s="18"/>
      <c r="Q16" s="77">
        <v>869.9210699129993</v>
      </c>
      <c r="R16" s="19"/>
      <c r="S16" s="92">
        <f t="shared" si="0"/>
        <v>3636.936941735498</v>
      </c>
    </row>
    <row r="17" spans="2:19" ht="15.75" customHeight="1">
      <c r="B17" s="187"/>
      <c r="C17" s="192"/>
      <c r="D17" s="134" t="s">
        <v>17</v>
      </c>
      <c r="E17" s="134"/>
      <c r="F17" s="16" t="s">
        <v>111</v>
      </c>
      <c r="G17" s="60"/>
      <c r="H17" s="78"/>
      <c r="I17" s="18"/>
      <c r="J17" s="18"/>
      <c r="K17" s="18"/>
      <c r="L17" s="34"/>
      <c r="M17" s="18"/>
      <c r="N17" s="18"/>
      <c r="O17" s="18"/>
      <c r="P17" s="18"/>
      <c r="Q17" s="34"/>
      <c r="R17" s="19"/>
      <c r="S17" s="92">
        <f t="shared" si="0"/>
        <v>0</v>
      </c>
    </row>
    <row r="18" spans="2:19" ht="15.75" customHeight="1" thickBot="1">
      <c r="B18" s="196"/>
      <c r="C18" s="197" t="s">
        <v>103</v>
      </c>
      <c r="D18" s="197"/>
      <c r="E18" s="197"/>
      <c r="F18" s="198"/>
      <c r="G18" s="60"/>
      <c r="H18" s="79">
        <f aca="true" t="shared" si="1" ref="H18:R18">SUM(H8:H17)</f>
        <v>16738476.373908712</v>
      </c>
      <c r="I18" s="80">
        <f t="shared" si="1"/>
        <v>35721.74776276455</v>
      </c>
      <c r="J18" s="80">
        <f t="shared" si="1"/>
        <v>16764.660625540193</v>
      </c>
      <c r="K18" s="80">
        <f t="shared" si="1"/>
        <v>9754.21770298927</v>
      </c>
      <c r="L18" s="80">
        <f t="shared" si="1"/>
        <v>545054.4313964121</v>
      </c>
      <c r="M18" s="80">
        <f t="shared" si="1"/>
        <v>0</v>
      </c>
      <c r="N18" s="80">
        <f t="shared" si="1"/>
        <v>12402.434839483296</v>
      </c>
      <c r="O18" s="80">
        <f t="shared" si="1"/>
        <v>24529.133764104543</v>
      </c>
      <c r="P18" s="80">
        <f t="shared" si="1"/>
        <v>0</v>
      </c>
      <c r="Q18" s="80">
        <f t="shared" si="1"/>
        <v>262838.00000000006</v>
      </c>
      <c r="R18" s="93">
        <f t="shared" si="1"/>
        <v>466895</v>
      </c>
      <c r="S18" s="94">
        <f t="shared" si="0"/>
        <v>18112436.000000004</v>
      </c>
    </row>
    <row r="19" spans="2:19" ht="15.75" customHeight="1">
      <c r="B19" s="210" t="s">
        <v>65</v>
      </c>
      <c r="C19" s="219" t="s">
        <v>10</v>
      </c>
      <c r="D19" s="212" t="s">
        <v>1</v>
      </c>
      <c r="E19" s="212"/>
      <c r="F19" s="40">
        <v>4</v>
      </c>
      <c r="G19" s="60"/>
      <c r="H19" s="69">
        <v>7458535.704378888</v>
      </c>
      <c r="I19" s="73">
        <v>3589.7232866727823</v>
      </c>
      <c r="J19" s="73">
        <v>27431.268906655143</v>
      </c>
      <c r="K19" s="70">
        <v>3131.3034277850434</v>
      </c>
      <c r="L19" s="71">
        <v>1039206.1125921634</v>
      </c>
      <c r="M19" s="72"/>
      <c r="N19" s="73">
        <v>28091.073636016787</v>
      </c>
      <c r="O19" s="73">
        <v>8083.813771819848</v>
      </c>
      <c r="P19" s="72"/>
      <c r="Q19" s="73">
        <v>209798</v>
      </c>
      <c r="R19" s="90">
        <v>0</v>
      </c>
      <c r="S19" s="91">
        <f t="shared" si="0"/>
        <v>8777866.999999998</v>
      </c>
    </row>
    <row r="20" spans="2:19" ht="15.75" customHeight="1">
      <c r="B20" s="138"/>
      <c r="C20" s="139"/>
      <c r="D20" s="143" t="s">
        <v>0</v>
      </c>
      <c r="E20" s="143"/>
      <c r="F20" s="16">
        <v>5</v>
      </c>
      <c r="G20" s="60"/>
      <c r="H20" s="30">
        <v>2303916.5581473093</v>
      </c>
      <c r="I20" s="18">
        <v>841.392578469256</v>
      </c>
      <c r="J20" s="18">
        <v>3735.1912273120142</v>
      </c>
      <c r="K20" s="77">
        <v>1663.8580469091341</v>
      </c>
      <c r="L20" s="33">
        <v>232132.19968104453</v>
      </c>
      <c r="M20" s="34"/>
      <c r="N20" s="18">
        <v>6891.034719572683</v>
      </c>
      <c r="O20" s="18">
        <v>632.7655993827756</v>
      </c>
      <c r="P20" s="34"/>
      <c r="Q20" s="18">
        <v>24060</v>
      </c>
      <c r="R20" s="19">
        <v>0</v>
      </c>
      <c r="S20" s="92">
        <f t="shared" si="0"/>
        <v>2573873</v>
      </c>
    </row>
    <row r="21" spans="2:19" ht="15.75" customHeight="1">
      <c r="B21" s="138"/>
      <c r="C21" s="139"/>
      <c r="D21" s="209" t="s">
        <v>66</v>
      </c>
      <c r="E21" s="209"/>
      <c r="F21" s="16">
        <v>6</v>
      </c>
      <c r="G21" s="60"/>
      <c r="H21" s="30">
        <v>1393735.5987243995</v>
      </c>
      <c r="I21" s="18">
        <v>282.6480074501839</v>
      </c>
      <c r="J21" s="18">
        <v>5704.753268150388</v>
      </c>
      <c r="K21" s="77">
        <v>0</v>
      </c>
      <c r="L21" s="33">
        <v>-783.7436696200705</v>
      </c>
      <c r="M21" s="34"/>
      <c r="N21" s="18">
        <v>239.45680492723608</v>
      </c>
      <c r="O21" s="18">
        <v>897.2868646928345</v>
      </c>
      <c r="P21" s="34"/>
      <c r="Q21" s="18">
        <v>3950</v>
      </c>
      <c r="R21" s="19">
        <v>21441</v>
      </c>
      <c r="S21" s="92">
        <f t="shared" si="0"/>
        <v>1425467</v>
      </c>
    </row>
    <row r="22" spans="2:19" ht="15.75" customHeight="1">
      <c r="B22" s="138"/>
      <c r="C22" s="139"/>
      <c r="D22" s="143" t="s">
        <v>23</v>
      </c>
      <c r="E22" s="143"/>
      <c r="F22" s="16">
        <v>7</v>
      </c>
      <c r="G22" s="60"/>
      <c r="H22" s="30">
        <v>6199517.751304159</v>
      </c>
      <c r="I22" s="18">
        <v>816.1227234985441</v>
      </c>
      <c r="J22" s="18">
        <v>3134.1259723422645</v>
      </c>
      <c r="K22" s="34"/>
      <c r="L22" s="18"/>
      <c r="M22" s="34"/>
      <c r="N22" s="18"/>
      <c r="O22" s="18"/>
      <c r="P22" s="34"/>
      <c r="Q22" s="18"/>
      <c r="R22" s="19">
        <v>-466895</v>
      </c>
      <c r="S22" s="92">
        <f t="shared" si="0"/>
        <v>5736573</v>
      </c>
    </row>
    <row r="23" spans="2:19" ht="14.25" customHeight="1" thickBot="1">
      <c r="B23" s="211"/>
      <c r="C23" s="217" t="s">
        <v>104</v>
      </c>
      <c r="D23" s="217"/>
      <c r="E23" s="217"/>
      <c r="F23" s="218"/>
      <c r="H23" s="82">
        <f aca="true" t="shared" si="2" ref="H23:R23">SUM(H19:H22)</f>
        <v>17355705.612554755</v>
      </c>
      <c r="I23" s="83">
        <f t="shared" si="2"/>
        <v>5529.886596090767</v>
      </c>
      <c r="J23" s="83">
        <f t="shared" si="2"/>
        <v>40005.33937445981</v>
      </c>
      <c r="K23" s="83">
        <f t="shared" si="2"/>
        <v>4795.161474694178</v>
      </c>
      <c r="L23" s="83">
        <f t="shared" si="2"/>
        <v>1270554.5686035878</v>
      </c>
      <c r="M23" s="83">
        <f t="shared" si="2"/>
        <v>0</v>
      </c>
      <c r="N23" s="83">
        <f t="shared" si="2"/>
        <v>35221.56516051671</v>
      </c>
      <c r="O23" s="83">
        <f t="shared" si="2"/>
        <v>9613.866235895457</v>
      </c>
      <c r="P23" s="83">
        <f t="shared" si="2"/>
        <v>0</v>
      </c>
      <c r="Q23" s="83">
        <f t="shared" si="2"/>
        <v>237808</v>
      </c>
      <c r="R23" s="95">
        <f t="shared" si="2"/>
        <v>-445454</v>
      </c>
      <c r="S23" s="94">
        <f t="shared" si="0"/>
        <v>18513780</v>
      </c>
    </row>
    <row r="24" spans="2:19" ht="15.75" customHeight="1">
      <c r="B24" s="186" t="s">
        <v>30</v>
      </c>
      <c r="C24" s="189" t="s">
        <v>31</v>
      </c>
      <c r="D24" s="190" t="s">
        <v>3</v>
      </c>
      <c r="E24" s="190"/>
      <c r="F24" s="40" t="s">
        <v>32</v>
      </c>
      <c r="G24" s="60"/>
      <c r="H24" s="69">
        <v>34094181.986463465</v>
      </c>
      <c r="I24" s="70"/>
      <c r="J24" s="70"/>
      <c r="K24" s="70">
        <v>14549.379177683448</v>
      </c>
      <c r="L24" s="71"/>
      <c r="M24" s="72"/>
      <c r="N24" s="73"/>
      <c r="O24" s="73"/>
      <c r="P24" s="72"/>
      <c r="Q24" s="71"/>
      <c r="R24" s="90">
        <v>21441</v>
      </c>
      <c r="S24" s="91">
        <f t="shared" si="0"/>
        <v>34130172.36564115</v>
      </c>
    </row>
    <row r="25" spans="2:19" ht="15.75" customHeight="1">
      <c r="B25" s="187"/>
      <c r="C25" s="135"/>
      <c r="D25" s="134" t="s">
        <v>6</v>
      </c>
      <c r="E25" s="134"/>
      <c r="F25" s="16" t="s">
        <v>33</v>
      </c>
      <c r="G25" s="60"/>
      <c r="H25" s="17"/>
      <c r="I25" s="18"/>
      <c r="J25" s="18"/>
      <c r="K25" s="34"/>
      <c r="L25" s="18">
        <v>1815609</v>
      </c>
      <c r="M25" s="18"/>
      <c r="N25" s="18"/>
      <c r="O25" s="18"/>
      <c r="P25" s="34"/>
      <c r="Q25" s="18"/>
      <c r="R25" s="19"/>
      <c r="S25" s="92">
        <f t="shared" si="0"/>
        <v>1815609</v>
      </c>
    </row>
    <row r="26" spans="2:19" ht="15.75" customHeight="1">
      <c r="B26" s="187"/>
      <c r="C26" s="135"/>
      <c r="D26" s="134" t="s">
        <v>34</v>
      </c>
      <c r="E26" s="134"/>
      <c r="F26" s="16" t="s">
        <v>35</v>
      </c>
      <c r="G26" s="60"/>
      <c r="H26" s="17"/>
      <c r="I26" s="18"/>
      <c r="J26" s="18"/>
      <c r="K26" s="34"/>
      <c r="L26" s="18"/>
      <c r="M26" s="18"/>
      <c r="N26" s="18"/>
      <c r="O26" s="18"/>
      <c r="P26" s="34"/>
      <c r="Q26" s="18">
        <v>500646</v>
      </c>
      <c r="R26" s="19"/>
      <c r="S26" s="92">
        <f t="shared" si="0"/>
        <v>500646</v>
      </c>
    </row>
    <row r="27" spans="2:19" ht="15.75" customHeight="1">
      <c r="B27" s="187"/>
      <c r="C27" s="191" t="s">
        <v>5</v>
      </c>
      <c r="D27" s="134" t="s">
        <v>13</v>
      </c>
      <c r="E27" s="134"/>
      <c r="F27" s="16" t="s">
        <v>36</v>
      </c>
      <c r="G27" s="60"/>
      <c r="H27" s="76"/>
      <c r="I27" s="18">
        <v>41251.63435885531</v>
      </c>
      <c r="J27" s="18"/>
      <c r="K27" s="18"/>
      <c r="L27" s="34"/>
      <c r="M27" s="18"/>
      <c r="N27" s="18"/>
      <c r="O27" s="18"/>
      <c r="P27" s="18"/>
      <c r="Q27" s="34"/>
      <c r="R27" s="19"/>
      <c r="S27" s="92">
        <f t="shared" si="0"/>
        <v>41251.63435885531</v>
      </c>
    </row>
    <row r="28" spans="2:19" ht="15.75" customHeight="1">
      <c r="B28" s="187"/>
      <c r="C28" s="191"/>
      <c r="D28" s="134" t="s">
        <v>37</v>
      </c>
      <c r="E28" s="134"/>
      <c r="F28" s="16" t="s">
        <v>38</v>
      </c>
      <c r="G28" s="60"/>
      <c r="H28" s="76"/>
      <c r="I28" s="18"/>
      <c r="J28" s="18">
        <v>56770</v>
      </c>
      <c r="K28" s="18"/>
      <c r="L28" s="77"/>
      <c r="M28" s="18"/>
      <c r="N28" s="18"/>
      <c r="O28" s="18"/>
      <c r="P28" s="18"/>
      <c r="Q28" s="77"/>
      <c r="R28" s="19"/>
      <c r="S28" s="92">
        <f t="shared" si="0"/>
        <v>56770</v>
      </c>
    </row>
    <row r="29" spans="2:19" ht="15.75" customHeight="1">
      <c r="B29" s="187"/>
      <c r="C29" s="192" t="s">
        <v>6</v>
      </c>
      <c r="D29" s="136" t="s">
        <v>15</v>
      </c>
      <c r="E29" s="31" t="s">
        <v>24</v>
      </c>
      <c r="F29" s="16" t="s">
        <v>109</v>
      </c>
      <c r="G29" s="60"/>
      <c r="H29" s="76"/>
      <c r="I29" s="18"/>
      <c r="J29" s="18"/>
      <c r="K29" s="18"/>
      <c r="L29" s="34"/>
      <c r="M29" s="18"/>
      <c r="N29" s="18">
        <v>6720.754222852658</v>
      </c>
      <c r="O29" s="18"/>
      <c r="P29" s="18"/>
      <c r="Q29" s="77"/>
      <c r="R29" s="19"/>
      <c r="S29" s="92">
        <f t="shared" si="0"/>
        <v>6720.754222852658</v>
      </c>
    </row>
    <row r="30" spans="2:19" ht="15.75" customHeight="1">
      <c r="B30" s="187"/>
      <c r="C30" s="192"/>
      <c r="D30" s="136"/>
      <c r="E30" s="29" t="s">
        <v>25</v>
      </c>
      <c r="F30" s="16" t="s">
        <v>39</v>
      </c>
      <c r="G30" s="60"/>
      <c r="H30" s="78"/>
      <c r="I30" s="18"/>
      <c r="J30" s="18"/>
      <c r="K30" s="18"/>
      <c r="L30" s="77"/>
      <c r="M30" s="18"/>
      <c r="N30" s="18">
        <v>40903.24577714734</v>
      </c>
      <c r="O30" s="18"/>
      <c r="P30" s="18"/>
      <c r="Q30" s="77"/>
      <c r="R30" s="19"/>
      <c r="S30" s="92">
        <f t="shared" si="0"/>
        <v>40903.24577714734</v>
      </c>
    </row>
    <row r="31" spans="2:19" ht="15.75" customHeight="1">
      <c r="B31" s="187"/>
      <c r="C31" s="192"/>
      <c r="D31" s="136" t="s">
        <v>16</v>
      </c>
      <c r="E31" s="29" t="s">
        <v>24</v>
      </c>
      <c r="F31" s="16" t="s">
        <v>110</v>
      </c>
      <c r="G31" s="60"/>
      <c r="H31" s="76"/>
      <c r="I31" s="18"/>
      <c r="J31" s="18"/>
      <c r="K31" s="18"/>
      <c r="L31" s="34"/>
      <c r="M31" s="18"/>
      <c r="N31" s="18"/>
      <c r="O31" s="18">
        <v>31595.62004621642</v>
      </c>
      <c r="P31" s="18"/>
      <c r="Q31" s="77"/>
      <c r="R31" s="19"/>
      <c r="S31" s="92">
        <f t="shared" si="0"/>
        <v>31595.62004621642</v>
      </c>
    </row>
    <row r="32" spans="2:19" ht="15.75" customHeight="1">
      <c r="B32" s="187"/>
      <c r="C32" s="192"/>
      <c r="D32" s="136"/>
      <c r="E32" s="29" t="s">
        <v>25</v>
      </c>
      <c r="F32" s="16" t="s">
        <v>40</v>
      </c>
      <c r="G32" s="60"/>
      <c r="H32" s="78"/>
      <c r="I32" s="18"/>
      <c r="J32" s="18"/>
      <c r="K32" s="18"/>
      <c r="L32" s="77"/>
      <c r="M32" s="34"/>
      <c r="N32" s="18"/>
      <c r="O32" s="18">
        <v>2547.379953783581</v>
      </c>
      <c r="P32" s="18"/>
      <c r="Q32" s="77"/>
      <c r="R32" s="19"/>
      <c r="S32" s="92">
        <f t="shared" si="0"/>
        <v>2547.379953783581</v>
      </c>
    </row>
    <row r="33" spans="2:19" ht="15.75" customHeight="1">
      <c r="B33" s="187"/>
      <c r="C33" s="192"/>
      <c r="D33" s="134" t="s">
        <v>17</v>
      </c>
      <c r="E33" s="134"/>
      <c r="F33" s="16" t="s">
        <v>111</v>
      </c>
      <c r="G33" s="60"/>
      <c r="H33" s="78"/>
      <c r="I33" s="18"/>
      <c r="J33" s="18"/>
      <c r="K33" s="18"/>
      <c r="L33" s="34"/>
      <c r="M33" s="18"/>
      <c r="N33" s="18"/>
      <c r="O33" s="18"/>
      <c r="P33" s="18"/>
      <c r="Q33" s="34"/>
      <c r="R33" s="19"/>
      <c r="S33" s="92">
        <f t="shared" si="0"/>
        <v>0</v>
      </c>
    </row>
    <row r="34" spans="2:19" ht="15" customHeight="1" thickBot="1">
      <c r="B34" s="188"/>
      <c r="C34" s="181" t="s">
        <v>105</v>
      </c>
      <c r="D34" s="181"/>
      <c r="E34" s="181"/>
      <c r="F34" s="182"/>
      <c r="H34" s="84">
        <f aca="true" t="shared" si="3" ref="H34:R34">SUM(H24:H33)</f>
        <v>34094181.986463465</v>
      </c>
      <c r="I34" s="85">
        <f t="shared" si="3"/>
        <v>41251.63435885531</v>
      </c>
      <c r="J34" s="85">
        <f t="shared" si="3"/>
        <v>56770</v>
      </c>
      <c r="K34" s="85">
        <f t="shared" si="3"/>
        <v>14549.379177683448</v>
      </c>
      <c r="L34" s="85">
        <f t="shared" si="3"/>
        <v>1815609</v>
      </c>
      <c r="M34" s="85">
        <f t="shared" si="3"/>
        <v>0</v>
      </c>
      <c r="N34" s="85">
        <f t="shared" si="3"/>
        <v>47624</v>
      </c>
      <c r="O34" s="85">
        <f t="shared" si="3"/>
        <v>34143</v>
      </c>
      <c r="P34" s="85">
        <f t="shared" si="3"/>
        <v>0</v>
      </c>
      <c r="Q34" s="85">
        <f t="shared" si="3"/>
        <v>500646</v>
      </c>
      <c r="R34" s="96">
        <f t="shared" si="3"/>
        <v>21441</v>
      </c>
      <c r="S34" s="97">
        <f t="shared" si="0"/>
        <v>36626216</v>
      </c>
    </row>
    <row r="35" spans="2:19" ht="13.5" customHeight="1" thickBot="1">
      <c r="B35" s="183" t="s">
        <v>106</v>
      </c>
      <c r="C35" s="184"/>
      <c r="D35" s="184"/>
      <c r="E35" s="184"/>
      <c r="F35" s="185"/>
      <c r="H35" s="87">
        <f aca="true" t="shared" si="4" ref="H35:R35">+H18+H23-H34</f>
        <v>0</v>
      </c>
      <c r="I35" s="88">
        <f t="shared" si="4"/>
        <v>0</v>
      </c>
      <c r="J35" s="88">
        <f t="shared" si="4"/>
        <v>0</v>
      </c>
      <c r="K35" s="88">
        <f t="shared" si="4"/>
        <v>0</v>
      </c>
      <c r="L35" s="88">
        <f t="shared" si="4"/>
        <v>0</v>
      </c>
      <c r="M35" s="88">
        <f t="shared" si="4"/>
        <v>0</v>
      </c>
      <c r="N35" s="88">
        <f t="shared" si="4"/>
        <v>0</v>
      </c>
      <c r="O35" s="88">
        <f t="shared" si="4"/>
        <v>0</v>
      </c>
      <c r="P35" s="88">
        <f t="shared" si="4"/>
        <v>0</v>
      </c>
      <c r="Q35" s="88">
        <f t="shared" si="4"/>
        <v>0</v>
      </c>
      <c r="R35" s="98">
        <f t="shared" si="4"/>
        <v>0</v>
      </c>
      <c r="S35" s="99">
        <f t="shared" si="0"/>
        <v>0</v>
      </c>
    </row>
    <row r="36" ht="12">
      <c r="B36" s="1" t="s">
        <v>155</v>
      </c>
    </row>
  </sheetData>
  <mergeCells count="46">
    <mergeCell ref="R3:R5"/>
    <mergeCell ref="H3:K3"/>
    <mergeCell ref="I4:J4"/>
    <mergeCell ref="C23:F23"/>
    <mergeCell ref="C19:C22"/>
    <mergeCell ref="C8:C10"/>
    <mergeCell ref="D8:E8"/>
    <mergeCell ref="D9:E9"/>
    <mergeCell ref="D10:E10"/>
    <mergeCell ref="C11:C12"/>
    <mergeCell ref="B3:F6"/>
    <mergeCell ref="B19:B23"/>
    <mergeCell ref="D19:E19"/>
    <mergeCell ref="D12:E12"/>
    <mergeCell ref="D17:E17"/>
    <mergeCell ref="D20:E20"/>
    <mergeCell ref="D15:D16"/>
    <mergeCell ref="C13:C17"/>
    <mergeCell ref="D11:E11"/>
    <mergeCell ref="D13:D14"/>
    <mergeCell ref="D29:D30"/>
    <mergeCell ref="D31:D32"/>
    <mergeCell ref="D33:E33"/>
    <mergeCell ref="D21:E21"/>
    <mergeCell ref="D22:E22"/>
    <mergeCell ref="D28:E28"/>
    <mergeCell ref="S3:S6"/>
    <mergeCell ref="B8:B18"/>
    <mergeCell ref="C18:F18"/>
    <mergeCell ref="K4:K5"/>
    <mergeCell ref="L4:L5"/>
    <mergeCell ref="M4:O4"/>
    <mergeCell ref="L3:P3"/>
    <mergeCell ref="P4:P5"/>
    <mergeCell ref="H4:H5"/>
    <mergeCell ref="Q3:Q5"/>
    <mergeCell ref="C34:F34"/>
    <mergeCell ref="B35:F35"/>
    <mergeCell ref="B24:B34"/>
    <mergeCell ref="C24:C26"/>
    <mergeCell ref="D24:E24"/>
    <mergeCell ref="D25:E25"/>
    <mergeCell ref="D26:E26"/>
    <mergeCell ref="C27:C28"/>
    <mergeCell ref="D27:E27"/>
    <mergeCell ref="C29:C33"/>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40">
    <pageSetUpPr fitToPage="1"/>
  </sheetPr>
  <dimension ref="A1:R32"/>
  <sheetViews>
    <sheetView workbookViewId="0" topLeftCell="A1">
      <pane xSplit="7" ySplit="7" topLeftCell="H8" activePane="bottomRight" state="frozen"/>
      <selection pane="topLeft" activeCell="L36" sqref="L36"/>
      <selection pane="topRight" activeCell="L36" sqref="L36"/>
      <selection pane="bottomLeft" activeCell="L36" sqref="L36"/>
      <selection pane="bottomRight" activeCell="H1" sqref="H1"/>
    </sheetView>
  </sheetViews>
  <sheetFormatPr defaultColWidth="9.00390625" defaultRowHeight="13.5"/>
  <cols>
    <col min="1" max="1" width="3.125" style="1" customWidth="1"/>
    <col min="2" max="2" width="4.00390625" style="1" customWidth="1"/>
    <col min="3" max="3" width="5.25390625" style="1" customWidth="1"/>
    <col min="4" max="4" width="6.00390625" style="1" customWidth="1"/>
    <col min="5" max="5" width="25.375" style="1" customWidth="1"/>
    <col min="6" max="6" width="4.25390625" style="2" customWidth="1"/>
    <col min="7" max="7" width="1.00390625" style="1" customWidth="1"/>
    <col min="8" max="9" width="9.75390625" style="1" customWidth="1"/>
    <col min="10" max="17" width="7.75390625" style="1" customWidth="1"/>
    <col min="18" max="18" width="10.125" style="1" customWidth="1"/>
    <col min="19" max="16384" width="9.00390625" style="1" customWidth="1"/>
  </cols>
  <sheetData>
    <row r="1" ht="21.75" customHeight="1">
      <c r="B1" s="132" t="s">
        <v>152</v>
      </c>
    </row>
    <row r="2" ht="15" customHeight="1" thickBot="1"/>
    <row r="3" spans="1:18" ht="25.5" customHeight="1">
      <c r="A3" s="3"/>
      <c r="B3" s="153"/>
      <c r="C3" s="154"/>
      <c r="D3" s="154"/>
      <c r="E3" s="154"/>
      <c r="F3" s="155"/>
      <c r="G3" s="4"/>
      <c r="H3" s="141" t="s">
        <v>2</v>
      </c>
      <c r="I3" s="140"/>
      <c r="J3" s="140"/>
      <c r="K3" s="140" t="s">
        <v>3</v>
      </c>
      <c r="L3" s="140"/>
      <c r="M3" s="140" t="s">
        <v>4</v>
      </c>
      <c r="N3" s="140"/>
      <c r="O3" s="140"/>
      <c r="P3" s="140"/>
      <c r="Q3" s="162"/>
      <c r="R3" s="144" t="s">
        <v>68</v>
      </c>
    </row>
    <row r="4" spans="1:18" s="7" customFormat="1" ht="19.5" customHeight="1">
      <c r="A4" s="3"/>
      <c r="B4" s="156"/>
      <c r="C4" s="157"/>
      <c r="D4" s="157"/>
      <c r="E4" s="157"/>
      <c r="F4" s="158"/>
      <c r="G4" s="5"/>
      <c r="H4" s="142" t="s">
        <v>5</v>
      </c>
      <c r="I4" s="136" t="s">
        <v>11</v>
      </c>
      <c r="J4" s="136" t="s">
        <v>12</v>
      </c>
      <c r="K4" s="136" t="s">
        <v>13</v>
      </c>
      <c r="L4" s="136" t="s">
        <v>14</v>
      </c>
      <c r="M4" s="136" t="s">
        <v>15</v>
      </c>
      <c r="N4" s="136"/>
      <c r="O4" s="136" t="s">
        <v>16</v>
      </c>
      <c r="P4" s="136"/>
      <c r="Q4" s="137" t="s">
        <v>17</v>
      </c>
      <c r="R4" s="145"/>
    </row>
    <row r="5" spans="1:18" s="7" customFormat="1" ht="27.75" customHeight="1">
      <c r="A5" s="3"/>
      <c r="B5" s="156"/>
      <c r="C5" s="157"/>
      <c r="D5" s="157"/>
      <c r="E5" s="157"/>
      <c r="F5" s="158"/>
      <c r="G5" s="5"/>
      <c r="H5" s="142"/>
      <c r="I5" s="136"/>
      <c r="J5" s="136"/>
      <c r="K5" s="136"/>
      <c r="L5" s="136"/>
      <c r="M5" s="6" t="s">
        <v>24</v>
      </c>
      <c r="N5" s="6" t="s">
        <v>25</v>
      </c>
      <c r="O5" s="6" t="s">
        <v>24</v>
      </c>
      <c r="P5" s="6" t="s">
        <v>25</v>
      </c>
      <c r="Q5" s="137"/>
      <c r="R5" s="145"/>
    </row>
    <row r="6" spans="1:18" ht="19.5" customHeight="1" thickBot="1">
      <c r="A6" s="3"/>
      <c r="B6" s="159"/>
      <c r="C6" s="160"/>
      <c r="D6" s="160"/>
      <c r="E6" s="160"/>
      <c r="F6" s="161"/>
      <c r="G6" s="4"/>
      <c r="H6" s="8" t="s">
        <v>69</v>
      </c>
      <c r="I6" s="9" t="s">
        <v>70</v>
      </c>
      <c r="J6" s="9" t="s">
        <v>71</v>
      </c>
      <c r="K6" s="9" t="s">
        <v>72</v>
      </c>
      <c r="L6" s="9" t="s">
        <v>73</v>
      </c>
      <c r="M6" s="9" t="s">
        <v>74</v>
      </c>
      <c r="N6" s="9" t="s">
        <v>39</v>
      </c>
      <c r="O6" s="9" t="s">
        <v>75</v>
      </c>
      <c r="P6" s="9" t="s">
        <v>40</v>
      </c>
      <c r="Q6" s="10" t="s">
        <v>76</v>
      </c>
      <c r="R6" s="146"/>
    </row>
    <row r="7" spans="2:17" ht="6" customHeight="1" thickBot="1">
      <c r="B7" s="4"/>
      <c r="C7" s="4"/>
      <c r="D7" s="4"/>
      <c r="E7" s="4"/>
      <c r="F7" s="11"/>
      <c r="G7" s="4"/>
      <c r="H7" s="4"/>
      <c r="I7" s="4"/>
      <c r="J7" s="4"/>
      <c r="K7" s="4"/>
      <c r="L7" s="4"/>
      <c r="M7" s="4"/>
      <c r="N7" s="4"/>
      <c r="O7" s="4"/>
      <c r="P7" s="4"/>
      <c r="Q7" s="4"/>
    </row>
    <row r="8" spans="2:18" ht="17.25" customHeight="1">
      <c r="B8" s="147" t="s">
        <v>156</v>
      </c>
      <c r="C8" s="148"/>
      <c r="D8" s="148"/>
      <c r="E8" s="148"/>
      <c r="F8" s="149"/>
      <c r="G8" s="4"/>
      <c r="H8" s="12">
        <v>37523035.5602962</v>
      </c>
      <c r="I8" s="13">
        <v>2459462</v>
      </c>
      <c r="J8" s="13">
        <v>653929</v>
      </c>
      <c r="K8" s="13">
        <v>28646.439703802924</v>
      </c>
      <c r="L8" s="13">
        <v>71686</v>
      </c>
      <c r="M8" s="13">
        <v>7592.714662367267</v>
      </c>
      <c r="N8" s="13">
        <v>52898.28533763273</v>
      </c>
      <c r="O8" s="13">
        <v>49128.416007093816</v>
      </c>
      <c r="P8" s="13">
        <v>14.583992906181265</v>
      </c>
      <c r="Q8" s="14"/>
      <c r="R8" s="15">
        <f aca="true" t="shared" si="0" ref="R8:R31">SUM(H8:Q8)</f>
        <v>40846393</v>
      </c>
    </row>
    <row r="9" spans="1:18" ht="17.25" customHeight="1">
      <c r="A9" s="172"/>
      <c r="B9" s="142" t="s">
        <v>77</v>
      </c>
      <c r="C9" s="136"/>
      <c r="D9" s="136"/>
      <c r="E9" s="136"/>
      <c r="F9" s="16">
        <v>13</v>
      </c>
      <c r="G9" s="4"/>
      <c r="H9" s="17">
        <v>-1624730</v>
      </c>
      <c r="I9" s="18"/>
      <c r="J9" s="18"/>
      <c r="K9" s="18"/>
      <c r="L9" s="18"/>
      <c r="M9" s="18"/>
      <c r="N9" s="18"/>
      <c r="O9" s="18"/>
      <c r="P9" s="18"/>
      <c r="Q9" s="19"/>
      <c r="R9" s="20">
        <f t="shared" si="0"/>
        <v>-1624730</v>
      </c>
    </row>
    <row r="10" spans="1:18" ht="17.25" customHeight="1" thickBot="1">
      <c r="A10" s="172"/>
      <c r="B10" s="173" t="s">
        <v>78</v>
      </c>
      <c r="C10" s="174"/>
      <c r="D10" s="174"/>
      <c r="E10" s="174"/>
      <c r="F10" s="21">
        <v>14</v>
      </c>
      <c r="G10" s="4"/>
      <c r="H10" s="22">
        <v>15629791.405237854</v>
      </c>
      <c r="I10" s="23">
        <v>31310.74174135801</v>
      </c>
      <c r="J10" s="23">
        <v>24463.68390134915</v>
      </c>
      <c r="K10" s="23">
        <v>102190.97772316956</v>
      </c>
      <c r="L10" s="23">
        <v>-6566.723997731</v>
      </c>
      <c r="M10" s="23">
        <v>0</v>
      </c>
      <c r="N10" s="23"/>
      <c r="O10" s="23">
        <v>1.915394001434483</v>
      </c>
      <c r="P10" s="23"/>
      <c r="Q10" s="24"/>
      <c r="R10" s="25">
        <f t="shared" si="0"/>
        <v>15781192</v>
      </c>
    </row>
    <row r="11" spans="2:18" ht="17.25" customHeight="1">
      <c r="B11" s="150" t="s">
        <v>79</v>
      </c>
      <c r="C11" s="151"/>
      <c r="D11" s="151"/>
      <c r="E11" s="151"/>
      <c r="F11" s="152"/>
      <c r="H11" s="26">
        <f aca="true" t="shared" si="1" ref="H11:Q11">+H8+H9+H10</f>
        <v>51528096.965534054</v>
      </c>
      <c r="I11" s="27">
        <f t="shared" si="1"/>
        <v>2490772.741741358</v>
      </c>
      <c r="J11" s="27">
        <f t="shared" si="1"/>
        <v>678392.6839013492</v>
      </c>
      <c r="K11" s="27">
        <f t="shared" si="1"/>
        <v>130837.41742697249</v>
      </c>
      <c r="L11" s="27">
        <f t="shared" si="1"/>
        <v>65119.276002269</v>
      </c>
      <c r="M11" s="27">
        <f t="shared" si="1"/>
        <v>7592.714662367267</v>
      </c>
      <c r="N11" s="27">
        <f t="shared" si="1"/>
        <v>52898.28533763273</v>
      </c>
      <c r="O11" s="27">
        <f t="shared" si="1"/>
        <v>49130.33140109525</v>
      </c>
      <c r="P11" s="27">
        <f t="shared" si="1"/>
        <v>14.583992906181265</v>
      </c>
      <c r="Q11" s="28">
        <f t="shared" si="1"/>
        <v>0</v>
      </c>
      <c r="R11" s="15">
        <f t="shared" si="0"/>
        <v>55002855</v>
      </c>
    </row>
    <row r="12" spans="2:18" ht="17.25" customHeight="1">
      <c r="B12" s="138" t="s">
        <v>80</v>
      </c>
      <c r="C12" s="135" t="s">
        <v>5</v>
      </c>
      <c r="D12" s="134" t="s">
        <v>107</v>
      </c>
      <c r="E12" s="134"/>
      <c r="F12" s="16" t="s">
        <v>108</v>
      </c>
      <c r="G12" s="4"/>
      <c r="H12" s="30">
        <v>17197152.88870759</v>
      </c>
      <c r="I12" s="18">
        <v>43835.34748107732</v>
      </c>
      <c r="J12" s="18">
        <v>21.768018612577187</v>
      </c>
      <c r="K12" s="18">
        <v>111328.17759030352</v>
      </c>
      <c r="L12" s="18">
        <v>54876.08652137647</v>
      </c>
      <c r="M12" s="18">
        <v>6230.006926919592</v>
      </c>
      <c r="N12" s="18"/>
      <c r="O12" s="18">
        <v>29693.754189416544</v>
      </c>
      <c r="P12" s="18"/>
      <c r="Q12" s="19"/>
      <c r="R12" s="20">
        <f t="shared" si="0"/>
        <v>17443138.029435292</v>
      </c>
    </row>
    <row r="13" spans="2:18" ht="17.25" customHeight="1">
      <c r="B13" s="138"/>
      <c r="C13" s="135"/>
      <c r="D13" s="136" t="s">
        <v>19</v>
      </c>
      <c r="E13" s="31" t="s">
        <v>41</v>
      </c>
      <c r="F13" s="16" t="s">
        <v>42</v>
      </c>
      <c r="G13" s="4"/>
      <c r="H13" s="30">
        <v>24802.736908442854</v>
      </c>
      <c r="I13" s="18">
        <v>0</v>
      </c>
      <c r="J13" s="18">
        <v>0</v>
      </c>
      <c r="K13" s="18"/>
      <c r="L13" s="18"/>
      <c r="M13" s="18"/>
      <c r="N13" s="18"/>
      <c r="O13" s="18">
        <v>3.5746306010281352</v>
      </c>
      <c r="P13" s="18"/>
      <c r="Q13" s="19"/>
      <c r="R13" s="20">
        <f t="shared" si="0"/>
        <v>24806.311539043883</v>
      </c>
    </row>
    <row r="14" spans="2:18" ht="17.25" customHeight="1">
      <c r="B14" s="138"/>
      <c r="C14" s="135"/>
      <c r="D14" s="136"/>
      <c r="E14" s="29" t="s">
        <v>26</v>
      </c>
      <c r="F14" s="16" t="s">
        <v>43</v>
      </c>
      <c r="G14" s="4"/>
      <c r="H14" s="17">
        <v>20778.368328651686</v>
      </c>
      <c r="I14" s="18">
        <v>0</v>
      </c>
      <c r="J14" s="18">
        <v>0</v>
      </c>
      <c r="K14" s="18"/>
      <c r="L14" s="18"/>
      <c r="M14" s="18"/>
      <c r="N14" s="18"/>
      <c r="O14" s="18">
        <v>391.11311581676745</v>
      </c>
      <c r="P14" s="18"/>
      <c r="Q14" s="19"/>
      <c r="R14" s="20">
        <f t="shared" si="0"/>
        <v>21169.481444468453</v>
      </c>
    </row>
    <row r="15" spans="2:18" ht="17.25" customHeight="1">
      <c r="B15" s="138"/>
      <c r="C15" s="135"/>
      <c r="D15" s="134" t="s">
        <v>44</v>
      </c>
      <c r="E15" s="134"/>
      <c r="F15" s="16" t="s">
        <v>45</v>
      </c>
      <c r="G15" s="4"/>
      <c r="H15" s="17">
        <v>13868.177581193528</v>
      </c>
      <c r="I15" s="18"/>
      <c r="J15" s="18"/>
      <c r="K15" s="18"/>
      <c r="L15" s="18"/>
      <c r="M15" s="18"/>
      <c r="N15" s="18"/>
      <c r="O15" s="18"/>
      <c r="P15" s="18"/>
      <c r="Q15" s="32"/>
      <c r="R15" s="20">
        <f t="shared" si="0"/>
        <v>13868.177581193528</v>
      </c>
    </row>
    <row r="16" spans="2:18" ht="17.25" customHeight="1">
      <c r="B16" s="138"/>
      <c r="C16" s="139" t="s">
        <v>6</v>
      </c>
      <c r="D16" s="134" t="s">
        <v>46</v>
      </c>
      <c r="E16" s="134"/>
      <c r="F16" s="16" t="s">
        <v>47</v>
      </c>
      <c r="G16" s="4"/>
      <c r="H16" s="17">
        <v>903966.1131596182</v>
      </c>
      <c r="I16" s="33">
        <v>804.8566690155147</v>
      </c>
      <c r="J16" s="18">
        <v>0</v>
      </c>
      <c r="K16" s="18"/>
      <c r="L16" s="18">
        <v>20077.938287237535</v>
      </c>
      <c r="M16" s="18"/>
      <c r="N16" s="18">
        <v>518.7078783981898</v>
      </c>
      <c r="O16" s="18"/>
      <c r="P16" s="18">
        <v>3506.586593147996</v>
      </c>
      <c r="Q16" s="19"/>
      <c r="R16" s="20">
        <f t="shared" si="0"/>
        <v>928874.2025874174</v>
      </c>
    </row>
    <row r="17" spans="2:18" ht="17.25" customHeight="1">
      <c r="B17" s="138"/>
      <c r="C17" s="139"/>
      <c r="D17" s="136" t="s">
        <v>19</v>
      </c>
      <c r="E17" s="31" t="s">
        <v>48</v>
      </c>
      <c r="F17" s="16" t="s">
        <v>49</v>
      </c>
      <c r="G17" s="4"/>
      <c r="H17" s="17"/>
      <c r="I17" s="18"/>
      <c r="J17" s="18"/>
      <c r="K17" s="18"/>
      <c r="L17" s="18"/>
      <c r="M17" s="34"/>
      <c r="N17" s="34"/>
      <c r="O17" s="18"/>
      <c r="P17" s="18"/>
      <c r="Q17" s="19"/>
      <c r="R17" s="20">
        <f t="shared" si="0"/>
        <v>0</v>
      </c>
    </row>
    <row r="18" spans="2:18" ht="17.25" customHeight="1">
      <c r="B18" s="138"/>
      <c r="C18" s="139"/>
      <c r="D18" s="136"/>
      <c r="E18" s="29" t="s">
        <v>26</v>
      </c>
      <c r="F18" s="16" t="s">
        <v>50</v>
      </c>
      <c r="G18" s="4"/>
      <c r="H18" s="17">
        <v>15531.584359840846</v>
      </c>
      <c r="I18" s="18">
        <v>0</v>
      </c>
      <c r="J18" s="18">
        <v>0</v>
      </c>
      <c r="K18" s="18"/>
      <c r="L18" s="18"/>
      <c r="M18" s="18"/>
      <c r="N18" s="18"/>
      <c r="O18" s="18"/>
      <c r="P18" s="18">
        <v>221.72669918787813</v>
      </c>
      <c r="Q18" s="19"/>
      <c r="R18" s="20">
        <f t="shared" si="0"/>
        <v>15753.311059028725</v>
      </c>
    </row>
    <row r="19" spans="2:18" ht="17.25" customHeight="1">
      <c r="B19" s="138"/>
      <c r="C19" s="139"/>
      <c r="D19" s="136"/>
      <c r="E19" s="29" t="s">
        <v>51</v>
      </c>
      <c r="F19" s="16" t="s">
        <v>52</v>
      </c>
      <c r="G19" s="4"/>
      <c r="H19" s="17">
        <v>35299.95703539396</v>
      </c>
      <c r="I19" s="18">
        <v>0</v>
      </c>
      <c r="J19" s="18">
        <v>0</v>
      </c>
      <c r="K19" s="18"/>
      <c r="L19" s="18"/>
      <c r="M19" s="18"/>
      <c r="N19" s="18"/>
      <c r="O19" s="18"/>
      <c r="P19" s="18">
        <v>5.5293181598997005</v>
      </c>
      <c r="Q19" s="19"/>
      <c r="R19" s="20">
        <f t="shared" si="0"/>
        <v>35305.48635355386</v>
      </c>
    </row>
    <row r="20" spans="2:18" ht="17.25" customHeight="1">
      <c r="B20" s="138"/>
      <c r="C20" s="139"/>
      <c r="D20" s="134" t="s">
        <v>53</v>
      </c>
      <c r="E20" s="134"/>
      <c r="F20" s="16" t="s">
        <v>54</v>
      </c>
      <c r="G20" s="4"/>
      <c r="H20" s="17"/>
      <c r="I20" s="18"/>
      <c r="J20" s="18"/>
      <c r="K20" s="18"/>
      <c r="L20" s="18"/>
      <c r="M20" s="18"/>
      <c r="N20" s="18"/>
      <c r="O20" s="18"/>
      <c r="P20" s="18"/>
      <c r="Q20" s="32"/>
      <c r="R20" s="20">
        <f t="shared" si="0"/>
        <v>0</v>
      </c>
    </row>
    <row r="21" spans="2:18" ht="17.25" customHeight="1">
      <c r="B21" s="138"/>
      <c r="C21" s="143" t="s">
        <v>55</v>
      </c>
      <c r="D21" s="143"/>
      <c r="E21" s="143"/>
      <c r="F21" s="16" t="s">
        <v>56</v>
      </c>
      <c r="G21" s="4"/>
      <c r="H21" s="17">
        <v>324148.2048356831</v>
      </c>
      <c r="I21" s="18">
        <v>362.30175465611126</v>
      </c>
      <c r="J21" s="18">
        <v>0</v>
      </c>
      <c r="K21" s="18"/>
      <c r="L21" s="18">
        <v>1166.8683215354865</v>
      </c>
      <c r="M21" s="18"/>
      <c r="N21" s="18">
        <v>49.35991207848927</v>
      </c>
      <c r="O21" s="18"/>
      <c r="P21" s="18">
        <v>1136.265176046823</v>
      </c>
      <c r="Q21" s="19"/>
      <c r="R21" s="20">
        <f t="shared" si="0"/>
        <v>326863</v>
      </c>
    </row>
    <row r="22" spans="2:18" ht="17.25" customHeight="1">
      <c r="B22" s="138"/>
      <c r="C22" s="143" t="s">
        <v>83</v>
      </c>
      <c r="D22" s="143"/>
      <c r="E22" s="143"/>
      <c r="F22" s="16" t="s">
        <v>57</v>
      </c>
      <c r="G22" s="4"/>
      <c r="H22" s="17">
        <v>832219</v>
      </c>
      <c r="I22" s="18"/>
      <c r="J22" s="18"/>
      <c r="K22" s="18"/>
      <c r="L22" s="18"/>
      <c r="M22" s="18"/>
      <c r="N22" s="18"/>
      <c r="O22" s="18"/>
      <c r="P22" s="18"/>
      <c r="Q22" s="19"/>
      <c r="R22" s="20">
        <f t="shared" si="0"/>
        <v>832219</v>
      </c>
    </row>
    <row r="23" spans="2:18" ht="17.25" customHeight="1" thickBot="1">
      <c r="B23" s="176" t="s">
        <v>84</v>
      </c>
      <c r="C23" s="177"/>
      <c r="D23" s="177"/>
      <c r="E23" s="177"/>
      <c r="F23" s="178"/>
      <c r="H23" s="35">
        <f aca="true" t="shared" si="2" ref="H23:Q23">SUM(H12:H22)</f>
        <v>19367767.030916415</v>
      </c>
      <c r="I23" s="36">
        <f t="shared" si="2"/>
        <v>45002.50590474894</v>
      </c>
      <c r="J23" s="36">
        <f t="shared" si="2"/>
        <v>21.768018612577187</v>
      </c>
      <c r="K23" s="36">
        <f t="shared" si="2"/>
        <v>111328.17759030352</v>
      </c>
      <c r="L23" s="36">
        <f t="shared" si="2"/>
        <v>76120.89313014949</v>
      </c>
      <c r="M23" s="36">
        <f t="shared" si="2"/>
        <v>6230.006926919592</v>
      </c>
      <c r="N23" s="36">
        <f t="shared" si="2"/>
        <v>568.0677904766791</v>
      </c>
      <c r="O23" s="36">
        <f t="shared" si="2"/>
        <v>30088.44193583434</v>
      </c>
      <c r="P23" s="36">
        <f t="shared" si="2"/>
        <v>4870.107786542597</v>
      </c>
      <c r="Q23" s="37">
        <f t="shared" si="2"/>
        <v>0</v>
      </c>
      <c r="R23" s="38">
        <f t="shared" si="0"/>
        <v>19641997.000000004</v>
      </c>
    </row>
    <row r="24" spans="2:18" ht="17.25" customHeight="1">
      <c r="B24" s="141" t="s">
        <v>85</v>
      </c>
      <c r="C24" s="140" t="s">
        <v>58</v>
      </c>
      <c r="D24" s="140" t="s">
        <v>9</v>
      </c>
      <c r="E24" s="39" t="s">
        <v>59</v>
      </c>
      <c r="F24" s="40" t="s">
        <v>60</v>
      </c>
      <c r="G24" s="4"/>
      <c r="H24" s="41">
        <v>9482325.130967395</v>
      </c>
      <c r="I24" s="42">
        <v>145916.17553567915</v>
      </c>
      <c r="J24" s="42">
        <v>541733.2302047682</v>
      </c>
      <c r="K24" s="42">
        <v>19216.74748529464</v>
      </c>
      <c r="L24" s="42">
        <v>-10986.206302331708</v>
      </c>
      <c r="M24" s="42">
        <v>1362.7077354476705</v>
      </c>
      <c r="N24" s="42"/>
      <c r="O24" s="42">
        <v>19023.21437374693</v>
      </c>
      <c r="P24" s="42"/>
      <c r="Q24" s="43"/>
      <c r="R24" s="44">
        <f t="shared" si="0"/>
        <v>10198591</v>
      </c>
    </row>
    <row r="25" spans="2:18" ht="17.25" customHeight="1">
      <c r="B25" s="142"/>
      <c r="C25" s="136"/>
      <c r="D25" s="136"/>
      <c r="E25" s="29" t="s">
        <v>61</v>
      </c>
      <c r="F25" s="16" t="s">
        <v>62</v>
      </c>
      <c r="G25" s="4"/>
      <c r="H25" s="17"/>
      <c r="I25" s="18"/>
      <c r="J25" s="18"/>
      <c r="K25" s="18"/>
      <c r="L25" s="18"/>
      <c r="M25" s="18"/>
      <c r="N25" s="18"/>
      <c r="O25" s="18"/>
      <c r="P25" s="18"/>
      <c r="Q25" s="19"/>
      <c r="R25" s="20">
        <f t="shared" si="0"/>
        <v>0</v>
      </c>
    </row>
    <row r="26" spans="2:18" ht="17.25" customHeight="1">
      <c r="B26" s="142"/>
      <c r="C26" s="136"/>
      <c r="D26" s="134" t="s">
        <v>63</v>
      </c>
      <c r="E26" s="134"/>
      <c r="F26" s="16" t="s">
        <v>64</v>
      </c>
      <c r="G26" s="4"/>
      <c r="H26" s="17">
        <v>605068.5944266078</v>
      </c>
      <c r="I26" s="18">
        <v>2266127.808843861</v>
      </c>
      <c r="J26" s="18">
        <v>121278.9029760117</v>
      </c>
      <c r="K26" s="18"/>
      <c r="L26" s="18"/>
      <c r="M26" s="18"/>
      <c r="N26" s="18">
        <v>52330.217547156055</v>
      </c>
      <c r="O26" s="18"/>
      <c r="P26" s="18">
        <v>-4855.523793636416</v>
      </c>
      <c r="Q26" s="19"/>
      <c r="R26" s="20">
        <f t="shared" si="0"/>
        <v>3039950</v>
      </c>
    </row>
    <row r="27" spans="2:18" ht="17.25" customHeight="1">
      <c r="B27" s="142"/>
      <c r="C27" s="179" t="s">
        <v>67</v>
      </c>
      <c r="D27" s="179"/>
      <c r="E27" s="179"/>
      <c r="F27" s="45">
        <v>12</v>
      </c>
      <c r="H27" s="17">
        <v>7891733.507648625</v>
      </c>
      <c r="I27" s="18">
        <v>0</v>
      </c>
      <c r="J27" s="18">
        <v>0</v>
      </c>
      <c r="K27" s="18">
        <v>292.4923513743415</v>
      </c>
      <c r="L27" s="18">
        <v>0</v>
      </c>
      <c r="M27" s="18">
        <v>0</v>
      </c>
      <c r="N27" s="18"/>
      <c r="O27" s="18">
        <v>0</v>
      </c>
      <c r="P27" s="18"/>
      <c r="Q27" s="19"/>
      <c r="R27" s="20">
        <f t="shared" si="0"/>
        <v>7892026</v>
      </c>
    </row>
    <row r="28" spans="2:18" ht="17.25" customHeight="1" thickBot="1">
      <c r="B28" s="175"/>
      <c r="C28" s="180" t="s">
        <v>86</v>
      </c>
      <c r="D28" s="180"/>
      <c r="E28" s="180"/>
      <c r="F28" s="46">
        <v>14</v>
      </c>
      <c r="H28" s="47">
        <v>14181202.70157501</v>
      </c>
      <c r="I28" s="23">
        <v>33726.25145706879</v>
      </c>
      <c r="J28" s="23">
        <v>15358.782701956747</v>
      </c>
      <c r="K28" s="23">
        <v>0</v>
      </c>
      <c r="L28" s="23">
        <v>-15.410825548782006</v>
      </c>
      <c r="M28" s="23">
        <v>0</v>
      </c>
      <c r="N28" s="23"/>
      <c r="O28" s="23">
        <v>18.67509151398621</v>
      </c>
      <c r="P28" s="23"/>
      <c r="Q28" s="24"/>
      <c r="R28" s="25">
        <f t="shared" si="0"/>
        <v>14230291</v>
      </c>
    </row>
    <row r="29" spans="2:18" ht="17.25" customHeight="1">
      <c r="B29" s="163" t="s">
        <v>87</v>
      </c>
      <c r="C29" s="164"/>
      <c r="D29" s="164"/>
      <c r="E29" s="164"/>
      <c r="F29" s="165"/>
      <c r="H29" s="48">
        <f aca="true" t="shared" si="3" ref="H29:Q29">SUM(H24:H28)</f>
        <v>32160329.93461764</v>
      </c>
      <c r="I29" s="49">
        <f t="shared" si="3"/>
        <v>2445770.235836609</v>
      </c>
      <c r="J29" s="49">
        <f t="shared" si="3"/>
        <v>678370.9158827367</v>
      </c>
      <c r="K29" s="49">
        <f t="shared" si="3"/>
        <v>19509.23983666898</v>
      </c>
      <c r="L29" s="49">
        <f t="shared" si="3"/>
        <v>-11001.61712788049</v>
      </c>
      <c r="M29" s="49">
        <f t="shared" si="3"/>
        <v>1362.7077354476705</v>
      </c>
      <c r="N29" s="49">
        <f t="shared" si="3"/>
        <v>52330.217547156055</v>
      </c>
      <c r="O29" s="49">
        <f t="shared" si="3"/>
        <v>19041.889465260916</v>
      </c>
      <c r="P29" s="49">
        <f t="shared" si="3"/>
        <v>-4855.523793636416</v>
      </c>
      <c r="Q29" s="50">
        <f t="shared" si="3"/>
        <v>0</v>
      </c>
      <c r="R29" s="15">
        <f t="shared" si="0"/>
        <v>35360858</v>
      </c>
    </row>
    <row r="30" spans="2:18" ht="17.25" customHeight="1">
      <c r="B30" s="166" t="s">
        <v>88</v>
      </c>
      <c r="C30" s="167"/>
      <c r="D30" s="167"/>
      <c r="E30" s="167"/>
      <c r="F30" s="168"/>
      <c r="H30" s="51">
        <f aca="true" t="shared" si="4" ref="H30:Q30">+H23+H29</f>
        <v>51528096.965534054</v>
      </c>
      <c r="I30" s="52">
        <f t="shared" si="4"/>
        <v>2490772.741741358</v>
      </c>
      <c r="J30" s="52">
        <f t="shared" si="4"/>
        <v>678392.6839013492</v>
      </c>
      <c r="K30" s="52">
        <f t="shared" si="4"/>
        <v>130837.4174269725</v>
      </c>
      <c r="L30" s="52">
        <f t="shared" si="4"/>
        <v>65119.276002269</v>
      </c>
      <c r="M30" s="52">
        <f t="shared" si="4"/>
        <v>7592.7146623672625</v>
      </c>
      <c r="N30" s="52">
        <f t="shared" si="4"/>
        <v>52898.28533763273</v>
      </c>
      <c r="O30" s="52">
        <f t="shared" si="4"/>
        <v>49130.33140109526</v>
      </c>
      <c r="P30" s="52">
        <f t="shared" si="4"/>
        <v>14.583992906181265</v>
      </c>
      <c r="Q30" s="53">
        <f t="shared" si="4"/>
        <v>0</v>
      </c>
      <c r="R30" s="20">
        <f t="shared" si="0"/>
        <v>55002855</v>
      </c>
    </row>
    <row r="31" spans="2:18" ht="17.25" customHeight="1" thickBot="1">
      <c r="B31" s="169" t="s">
        <v>89</v>
      </c>
      <c r="C31" s="170"/>
      <c r="D31" s="170"/>
      <c r="E31" s="170"/>
      <c r="F31" s="171"/>
      <c r="H31" s="54">
        <f aca="true" t="shared" si="5" ref="H31:Q31">+H11-H30</f>
        <v>0</v>
      </c>
      <c r="I31" s="55">
        <f t="shared" si="5"/>
        <v>0</v>
      </c>
      <c r="J31" s="55">
        <f t="shared" si="5"/>
        <v>0</v>
      </c>
      <c r="K31" s="55">
        <f t="shared" si="5"/>
        <v>0</v>
      </c>
      <c r="L31" s="55">
        <f t="shared" si="5"/>
        <v>0</v>
      </c>
      <c r="M31" s="55">
        <f t="shared" si="5"/>
        <v>0</v>
      </c>
      <c r="N31" s="55">
        <f t="shared" si="5"/>
        <v>0</v>
      </c>
      <c r="O31" s="55">
        <f t="shared" si="5"/>
        <v>0</v>
      </c>
      <c r="P31" s="55">
        <f t="shared" si="5"/>
        <v>0</v>
      </c>
      <c r="Q31" s="56">
        <f t="shared" si="5"/>
        <v>0</v>
      </c>
      <c r="R31" s="38">
        <f t="shared" si="0"/>
        <v>0</v>
      </c>
    </row>
    <row r="32" ht="12">
      <c r="B32" s="1" t="s">
        <v>155</v>
      </c>
    </row>
  </sheetData>
  <mergeCells count="39">
    <mergeCell ref="B29:F29"/>
    <mergeCell ref="B30:F30"/>
    <mergeCell ref="B31:F31"/>
    <mergeCell ref="A9:A10"/>
    <mergeCell ref="B10:E10"/>
    <mergeCell ref="B24:B28"/>
    <mergeCell ref="B23:F23"/>
    <mergeCell ref="C27:E27"/>
    <mergeCell ref="C28:E28"/>
    <mergeCell ref="C22:E22"/>
    <mergeCell ref="R3:R6"/>
    <mergeCell ref="B8:F8"/>
    <mergeCell ref="B11:F11"/>
    <mergeCell ref="B9:E9"/>
    <mergeCell ref="B3:F6"/>
    <mergeCell ref="K3:L3"/>
    <mergeCell ref="M3:Q3"/>
    <mergeCell ref="K4:K5"/>
    <mergeCell ref="L4:L5"/>
    <mergeCell ref="M4:N4"/>
    <mergeCell ref="D24:D25"/>
    <mergeCell ref="D26:E26"/>
    <mergeCell ref="C24:C26"/>
    <mergeCell ref="H3:J3"/>
    <mergeCell ref="H4:H5"/>
    <mergeCell ref="I4:I5"/>
    <mergeCell ref="J4:J5"/>
    <mergeCell ref="D20:E20"/>
    <mergeCell ref="C21:E21"/>
    <mergeCell ref="O4:P4"/>
    <mergeCell ref="Q4:Q5"/>
    <mergeCell ref="B12:B22"/>
    <mergeCell ref="C12:C15"/>
    <mergeCell ref="D12:E12"/>
    <mergeCell ref="D13:D14"/>
    <mergeCell ref="D15:E15"/>
    <mergeCell ref="C16:C20"/>
    <mergeCell ref="D16:E16"/>
    <mergeCell ref="D17:D19"/>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sheetPr codeName="Sheet34">
    <pageSetUpPr fitToPage="1"/>
  </sheetPr>
  <dimension ref="B1:S36"/>
  <sheetViews>
    <sheetView workbookViewId="0" topLeftCell="A1">
      <pane xSplit="7" ySplit="7" topLeftCell="H8" activePane="bottomRight" state="frozen"/>
      <selection pane="topLeft" activeCell="A1" sqref="A1"/>
      <selection pane="topRight" activeCell="H1" sqref="H1"/>
      <selection pane="bottomLeft" activeCell="A8" sqref="A8"/>
      <selection pane="bottomRight" activeCell="H1" sqref="H1"/>
    </sheetView>
  </sheetViews>
  <sheetFormatPr defaultColWidth="9.00390625" defaultRowHeight="13.5"/>
  <cols>
    <col min="1" max="1" width="3.125" style="57" customWidth="1"/>
    <col min="2" max="2" width="3.50390625" style="57" customWidth="1"/>
    <col min="3" max="3" width="5.625" style="57" customWidth="1"/>
    <col min="4" max="4" width="6.00390625" style="57" customWidth="1"/>
    <col min="5" max="5" width="18.00390625" style="57" customWidth="1"/>
    <col min="6" max="6" width="4.25390625" style="58" customWidth="1"/>
    <col min="7" max="7" width="1.00390625" style="57" customWidth="1"/>
    <col min="8" max="8" width="10.25390625" style="57" customWidth="1"/>
    <col min="9" max="9" width="8.375" style="57" customWidth="1"/>
    <col min="10" max="11" width="7.00390625" style="57" customWidth="1"/>
    <col min="12" max="12" width="10.375" style="57" customWidth="1"/>
    <col min="13" max="16" width="7.875" style="57" customWidth="1"/>
    <col min="17" max="17" width="7.625" style="57" customWidth="1"/>
    <col min="18" max="18" width="9.625" style="57" customWidth="1"/>
    <col min="19" max="19" width="11.875" style="57" customWidth="1"/>
    <col min="20" max="16384" width="9.00390625" style="57" customWidth="1"/>
  </cols>
  <sheetData>
    <row r="1" ht="18.75" customHeight="1">
      <c r="B1" s="133" t="s">
        <v>151</v>
      </c>
    </row>
    <row r="2" spans="8:18" ht="16.5" customHeight="1" thickBot="1">
      <c r="H2" s="59"/>
      <c r="I2" s="59"/>
      <c r="J2" s="59"/>
      <c r="K2" s="59"/>
      <c r="L2" s="59"/>
      <c r="M2" s="59"/>
      <c r="N2" s="59"/>
      <c r="O2" s="59"/>
      <c r="P2" s="59"/>
      <c r="Q2" s="59"/>
      <c r="R2" s="59"/>
    </row>
    <row r="3" spans="2:19" ht="21.75" customHeight="1">
      <c r="B3" s="153"/>
      <c r="C3" s="154"/>
      <c r="D3" s="154"/>
      <c r="E3" s="154"/>
      <c r="F3" s="155"/>
      <c r="G3" s="60"/>
      <c r="H3" s="216" t="s">
        <v>5</v>
      </c>
      <c r="I3" s="204"/>
      <c r="J3" s="204"/>
      <c r="K3" s="205"/>
      <c r="L3" s="162" t="s">
        <v>6</v>
      </c>
      <c r="M3" s="204"/>
      <c r="N3" s="204"/>
      <c r="O3" s="204"/>
      <c r="P3" s="205"/>
      <c r="Q3" s="207" t="s">
        <v>7</v>
      </c>
      <c r="R3" s="213" t="s">
        <v>8</v>
      </c>
      <c r="S3" s="193" t="s">
        <v>68</v>
      </c>
    </row>
    <row r="4" spans="2:19" s="61" customFormat="1" ht="29.25" customHeight="1">
      <c r="B4" s="156"/>
      <c r="C4" s="157"/>
      <c r="D4" s="157"/>
      <c r="E4" s="157"/>
      <c r="F4" s="158"/>
      <c r="G4" s="62"/>
      <c r="H4" s="175" t="s">
        <v>18</v>
      </c>
      <c r="I4" s="201" t="s">
        <v>19</v>
      </c>
      <c r="J4" s="203"/>
      <c r="K4" s="199" t="s">
        <v>20</v>
      </c>
      <c r="L4" s="199" t="s">
        <v>21</v>
      </c>
      <c r="M4" s="201" t="s">
        <v>19</v>
      </c>
      <c r="N4" s="202"/>
      <c r="O4" s="203"/>
      <c r="P4" s="199" t="s">
        <v>22</v>
      </c>
      <c r="Q4" s="208"/>
      <c r="R4" s="214"/>
      <c r="S4" s="194"/>
    </row>
    <row r="5" spans="2:19" s="61" customFormat="1" ht="63" customHeight="1">
      <c r="B5" s="156"/>
      <c r="C5" s="157"/>
      <c r="D5" s="157"/>
      <c r="E5" s="157"/>
      <c r="F5" s="158"/>
      <c r="G5" s="62"/>
      <c r="H5" s="206"/>
      <c r="I5" s="63" t="s">
        <v>90</v>
      </c>
      <c r="J5" s="63" t="s">
        <v>26</v>
      </c>
      <c r="K5" s="200"/>
      <c r="L5" s="200"/>
      <c r="M5" s="63" t="s">
        <v>27</v>
      </c>
      <c r="N5" s="64" t="s">
        <v>28</v>
      </c>
      <c r="O5" s="65" t="s">
        <v>29</v>
      </c>
      <c r="P5" s="200"/>
      <c r="Q5" s="208"/>
      <c r="R5" s="215"/>
      <c r="S5" s="194"/>
    </row>
    <row r="6" spans="2:19" ht="19.5" customHeight="1" thickBot="1">
      <c r="B6" s="159"/>
      <c r="C6" s="160"/>
      <c r="D6" s="160"/>
      <c r="E6" s="160"/>
      <c r="F6" s="161"/>
      <c r="G6" s="60"/>
      <c r="H6" s="8" t="s">
        <v>91</v>
      </c>
      <c r="I6" s="9" t="s">
        <v>92</v>
      </c>
      <c r="J6" s="9" t="s">
        <v>93</v>
      </c>
      <c r="K6" s="9" t="s">
        <v>94</v>
      </c>
      <c r="L6" s="9" t="s">
        <v>95</v>
      </c>
      <c r="M6" s="9" t="s">
        <v>49</v>
      </c>
      <c r="N6" s="10" t="s">
        <v>96</v>
      </c>
      <c r="O6" s="10" t="s">
        <v>52</v>
      </c>
      <c r="P6" s="10" t="s">
        <v>97</v>
      </c>
      <c r="Q6" s="9" t="s">
        <v>98</v>
      </c>
      <c r="R6" s="66" t="s">
        <v>99</v>
      </c>
      <c r="S6" s="195"/>
    </row>
    <row r="7" spans="2:18" ht="6" customHeight="1" thickBot="1">
      <c r="B7" s="60"/>
      <c r="C7" s="60"/>
      <c r="D7" s="60"/>
      <c r="E7" s="60"/>
      <c r="F7" s="67"/>
      <c r="G7" s="60"/>
      <c r="H7" s="68"/>
      <c r="I7" s="68"/>
      <c r="J7" s="68"/>
      <c r="K7" s="68"/>
      <c r="L7" s="68"/>
      <c r="M7" s="68"/>
      <c r="N7" s="68"/>
      <c r="O7" s="68"/>
      <c r="P7" s="68"/>
      <c r="Q7" s="68"/>
      <c r="R7" s="68"/>
    </row>
    <row r="8" spans="2:19" ht="15.75" customHeight="1">
      <c r="B8" s="186" t="s">
        <v>30</v>
      </c>
      <c r="C8" s="189" t="s">
        <v>31</v>
      </c>
      <c r="D8" s="190" t="s">
        <v>3</v>
      </c>
      <c r="E8" s="190"/>
      <c r="F8" s="40" t="s">
        <v>32</v>
      </c>
      <c r="G8" s="60"/>
      <c r="H8" s="69">
        <v>17197152.88870759</v>
      </c>
      <c r="I8" s="70">
        <v>24802.736908442854</v>
      </c>
      <c r="J8" s="70">
        <v>20778.368328651686</v>
      </c>
      <c r="K8" s="70">
        <v>13868.177581193528</v>
      </c>
      <c r="L8" s="71">
        <v>903966.1131596182</v>
      </c>
      <c r="M8" s="72"/>
      <c r="N8" s="73">
        <v>15531.584359840846</v>
      </c>
      <c r="O8" s="73">
        <v>35299.95703539396</v>
      </c>
      <c r="P8" s="72"/>
      <c r="Q8" s="71">
        <v>324148.2048356831</v>
      </c>
      <c r="R8" s="90">
        <v>832219</v>
      </c>
      <c r="S8" s="91">
        <f aca="true" t="shared" si="0" ref="S8:S35">SUM(H8:R8)</f>
        <v>19367767.030916415</v>
      </c>
    </row>
    <row r="9" spans="2:19" ht="15.75" customHeight="1">
      <c r="B9" s="187"/>
      <c r="C9" s="135"/>
      <c r="D9" s="134" t="s">
        <v>6</v>
      </c>
      <c r="E9" s="134"/>
      <c r="F9" s="16" t="s">
        <v>33</v>
      </c>
      <c r="G9" s="60"/>
      <c r="H9" s="17">
        <v>43835.34748107732</v>
      </c>
      <c r="I9" s="18">
        <v>0</v>
      </c>
      <c r="J9" s="18">
        <v>0</v>
      </c>
      <c r="K9" s="34"/>
      <c r="L9" s="18">
        <v>804.8566690155147</v>
      </c>
      <c r="M9" s="18"/>
      <c r="N9" s="18">
        <v>0</v>
      </c>
      <c r="O9" s="18">
        <v>0</v>
      </c>
      <c r="P9" s="34"/>
      <c r="Q9" s="18">
        <v>362.30175465611126</v>
      </c>
      <c r="R9" s="19"/>
      <c r="S9" s="92">
        <f t="shared" si="0"/>
        <v>45002.50590474894</v>
      </c>
    </row>
    <row r="10" spans="2:19" ht="15.75" customHeight="1">
      <c r="B10" s="187"/>
      <c r="C10" s="135"/>
      <c r="D10" s="134" t="s">
        <v>34</v>
      </c>
      <c r="E10" s="134"/>
      <c r="F10" s="16" t="s">
        <v>35</v>
      </c>
      <c r="G10" s="60"/>
      <c r="H10" s="17">
        <v>21.768018612577187</v>
      </c>
      <c r="I10" s="18">
        <v>0</v>
      </c>
      <c r="J10" s="18">
        <v>0</v>
      </c>
      <c r="K10" s="34"/>
      <c r="L10" s="18">
        <v>0</v>
      </c>
      <c r="M10" s="18"/>
      <c r="N10" s="18">
        <v>0</v>
      </c>
      <c r="O10" s="18">
        <v>0</v>
      </c>
      <c r="P10" s="34"/>
      <c r="Q10" s="18">
        <v>0</v>
      </c>
      <c r="R10" s="19"/>
      <c r="S10" s="92">
        <f t="shared" si="0"/>
        <v>21.768018612577187</v>
      </c>
    </row>
    <row r="11" spans="2:19" ht="15.75" customHeight="1">
      <c r="B11" s="187"/>
      <c r="C11" s="191" t="s">
        <v>5</v>
      </c>
      <c r="D11" s="134" t="s">
        <v>13</v>
      </c>
      <c r="E11" s="134"/>
      <c r="F11" s="16" t="s">
        <v>36</v>
      </c>
      <c r="G11" s="60"/>
      <c r="H11" s="76">
        <v>111328.17759030352</v>
      </c>
      <c r="I11" s="18"/>
      <c r="J11" s="18"/>
      <c r="K11" s="18"/>
      <c r="L11" s="34"/>
      <c r="M11" s="18"/>
      <c r="N11" s="18"/>
      <c r="O11" s="18"/>
      <c r="P11" s="18"/>
      <c r="Q11" s="34"/>
      <c r="R11" s="19"/>
      <c r="S11" s="92">
        <f t="shared" si="0"/>
        <v>111328.17759030352</v>
      </c>
    </row>
    <row r="12" spans="2:19" ht="15.75" customHeight="1">
      <c r="B12" s="187"/>
      <c r="C12" s="191"/>
      <c r="D12" s="134" t="s">
        <v>37</v>
      </c>
      <c r="E12" s="134"/>
      <c r="F12" s="16" t="s">
        <v>38</v>
      </c>
      <c r="G12" s="60"/>
      <c r="H12" s="76">
        <v>54876.08652137647</v>
      </c>
      <c r="I12" s="18"/>
      <c r="J12" s="18"/>
      <c r="K12" s="18"/>
      <c r="L12" s="77">
        <v>20077.938287237535</v>
      </c>
      <c r="M12" s="18"/>
      <c r="N12" s="18"/>
      <c r="O12" s="18"/>
      <c r="P12" s="18"/>
      <c r="Q12" s="77">
        <v>1166.8683215354865</v>
      </c>
      <c r="R12" s="19"/>
      <c r="S12" s="92">
        <f t="shared" si="0"/>
        <v>76120.89313014949</v>
      </c>
    </row>
    <row r="13" spans="2:19" ht="15.75" customHeight="1">
      <c r="B13" s="187"/>
      <c r="C13" s="192" t="s">
        <v>6</v>
      </c>
      <c r="D13" s="136" t="s">
        <v>15</v>
      </c>
      <c r="E13" s="31" t="s">
        <v>24</v>
      </c>
      <c r="F13" s="16" t="s">
        <v>109</v>
      </c>
      <c r="G13" s="60"/>
      <c r="H13" s="76">
        <v>6230.006926919592</v>
      </c>
      <c r="I13" s="18"/>
      <c r="J13" s="18"/>
      <c r="K13" s="18"/>
      <c r="L13" s="34"/>
      <c r="M13" s="18"/>
      <c r="N13" s="18"/>
      <c r="O13" s="18"/>
      <c r="P13" s="18"/>
      <c r="Q13" s="77"/>
      <c r="R13" s="19"/>
      <c r="S13" s="92">
        <f t="shared" si="0"/>
        <v>6230.006926919592</v>
      </c>
    </row>
    <row r="14" spans="2:19" ht="15.75" customHeight="1">
      <c r="B14" s="187"/>
      <c r="C14" s="192"/>
      <c r="D14" s="136"/>
      <c r="E14" s="29" t="s">
        <v>25</v>
      </c>
      <c r="F14" s="16" t="s">
        <v>39</v>
      </c>
      <c r="G14" s="60"/>
      <c r="H14" s="78"/>
      <c r="I14" s="18"/>
      <c r="J14" s="18"/>
      <c r="K14" s="18"/>
      <c r="L14" s="77">
        <v>518.7078783981898</v>
      </c>
      <c r="M14" s="18"/>
      <c r="N14" s="18"/>
      <c r="O14" s="18"/>
      <c r="P14" s="18"/>
      <c r="Q14" s="77">
        <v>49.35991207848927</v>
      </c>
      <c r="R14" s="19"/>
      <c r="S14" s="92">
        <f t="shared" si="0"/>
        <v>568.0677904766791</v>
      </c>
    </row>
    <row r="15" spans="2:19" ht="15.75" customHeight="1">
      <c r="B15" s="187"/>
      <c r="C15" s="192"/>
      <c r="D15" s="136" t="s">
        <v>16</v>
      </c>
      <c r="E15" s="29" t="s">
        <v>24</v>
      </c>
      <c r="F15" s="16" t="s">
        <v>110</v>
      </c>
      <c r="G15" s="60"/>
      <c r="H15" s="76">
        <v>29693.754189416544</v>
      </c>
      <c r="I15" s="18">
        <v>3.5746306010281352</v>
      </c>
      <c r="J15" s="18">
        <v>391.11311581676745</v>
      </c>
      <c r="K15" s="18"/>
      <c r="L15" s="34"/>
      <c r="M15" s="18"/>
      <c r="N15" s="18"/>
      <c r="O15" s="18"/>
      <c r="P15" s="18"/>
      <c r="Q15" s="77"/>
      <c r="R15" s="19"/>
      <c r="S15" s="92">
        <f t="shared" si="0"/>
        <v>30088.44193583434</v>
      </c>
    </row>
    <row r="16" spans="2:19" ht="15.75" customHeight="1">
      <c r="B16" s="187"/>
      <c r="C16" s="192"/>
      <c r="D16" s="136"/>
      <c r="E16" s="29" t="s">
        <v>25</v>
      </c>
      <c r="F16" s="16" t="s">
        <v>40</v>
      </c>
      <c r="G16" s="60"/>
      <c r="H16" s="78"/>
      <c r="I16" s="18"/>
      <c r="J16" s="18"/>
      <c r="K16" s="18"/>
      <c r="L16" s="77">
        <v>3506.586593147996</v>
      </c>
      <c r="M16" s="34"/>
      <c r="N16" s="18">
        <v>221.72669918787813</v>
      </c>
      <c r="O16" s="18">
        <v>5.5293181598997005</v>
      </c>
      <c r="P16" s="18"/>
      <c r="Q16" s="77">
        <v>1136.265176046823</v>
      </c>
      <c r="R16" s="19"/>
      <c r="S16" s="92">
        <f t="shared" si="0"/>
        <v>4870.107786542597</v>
      </c>
    </row>
    <row r="17" spans="2:19" ht="15.75" customHeight="1">
      <c r="B17" s="187"/>
      <c r="C17" s="192"/>
      <c r="D17" s="134" t="s">
        <v>17</v>
      </c>
      <c r="E17" s="134"/>
      <c r="F17" s="16" t="s">
        <v>111</v>
      </c>
      <c r="G17" s="60"/>
      <c r="H17" s="78"/>
      <c r="I17" s="18"/>
      <c r="J17" s="18"/>
      <c r="K17" s="18"/>
      <c r="L17" s="34"/>
      <c r="M17" s="18"/>
      <c r="N17" s="18"/>
      <c r="O17" s="18"/>
      <c r="P17" s="18"/>
      <c r="Q17" s="34"/>
      <c r="R17" s="19"/>
      <c r="S17" s="92">
        <f t="shared" si="0"/>
        <v>0</v>
      </c>
    </row>
    <row r="18" spans="2:19" ht="15.75" customHeight="1" thickBot="1">
      <c r="B18" s="196"/>
      <c r="C18" s="197" t="s">
        <v>103</v>
      </c>
      <c r="D18" s="197"/>
      <c r="E18" s="197"/>
      <c r="F18" s="198"/>
      <c r="G18" s="60"/>
      <c r="H18" s="79">
        <f aca="true" t="shared" si="1" ref="H18:R18">SUM(H8:H17)</f>
        <v>17443138.029435292</v>
      </c>
      <c r="I18" s="80">
        <f t="shared" si="1"/>
        <v>24806.311539043883</v>
      </c>
      <c r="J18" s="80">
        <f t="shared" si="1"/>
        <v>21169.481444468453</v>
      </c>
      <c r="K18" s="80">
        <f t="shared" si="1"/>
        <v>13868.177581193528</v>
      </c>
      <c r="L18" s="80">
        <f t="shared" si="1"/>
        <v>928874.2025874174</v>
      </c>
      <c r="M18" s="80">
        <f t="shared" si="1"/>
        <v>0</v>
      </c>
      <c r="N18" s="80">
        <f t="shared" si="1"/>
        <v>15753.311059028725</v>
      </c>
      <c r="O18" s="80">
        <f t="shared" si="1"/>
        <v>35305.48635355386</v>
      </c>
      <c r="P18" s="80">
        <f t="shared" si="1"/>
        <v>0</v>
      </c>
      <c r="Q18" s="80">
        <f t="shared" si="1"/>
        <v>326863</v>
      </c>
      <c r="R18" s="93">
        <f t="shared" si="1"/>
        <v>832219</v>
      </c>
      <c r="S18" s="94">
        <f t="shared" si="0"/>
        <v>19641996.999999996</v>
      </c>
    </row>
    <row r="19" spans="2:19" ht="15.75" customHeight="1">
      <c r="B19" s="210" t="s">
        <v>65</v>
      </c>
      <c r="C19" s="219" t="s">
        <v>10</v>
      </c>
      <c r="D19" s="212" t="s">
        <v>1</v>
      </c>
      <c r="E19" s="212"/>
      <c r="F19" s="40">
        <v>4</v>
      </c>
      <c r="G19" s="60"/>
      <c r="H19" s="69">
        <v>8538706.532500288</v>
      </c>
      <c r="I19" s="73">
        <v>2492.817394589711</v>
      </c>
      <c r="J19" s="73">
        <v>34638.68139585134</v>
      </c>
      <c r="K19" s="70">
        <v>4451.9687092707445</v>
      </c>
      <c r="L19" s="71">
        <v>1204304.0457364016</v>
      </c>
      <c r="M19" s="72"/>
      <c r="N19" s="73">
        <v>35680.68904998092</v>
      </c>
      <c r="O19" s="73">
        <v>11635.265213617513</v>
      </c>
      <c r="P19" s="72"/>
      <c r="Q19" s="73">
        <v>286267</v>
      </c>
      <c r="R19" s="90">
        <v>0</v>
      </c>
      <c r="S19" s="91">
        <f t="shared" si="0"/>
        <v>10118177.000000002</v>
      </c>
    </row>
    <row r="20" spans="2:19" ht="15.75" customHeight="1">
      <c r="B20" s="138"/>
      <c r="C20" s="139"/>
      <c r="D20" s="143" t="s">
        <v>0</v>
      </c>
      <c r="E20" s="143"/>
      <c r="F20" s="16">
        <v>5</v>
      </c>
      <c r="G20" s="60"/>
      <c r="H20" s="30">
        <v>3145376.5081453216</v>
      </c>
      <c r="I20" s="18">
        <v>584.2896200589624</v>
      </c>
      <c r="J20" s="18">
        <v>4716.591832324979</v>
      </c>
      <c r="K20" s="77">
        <v>2365.610402294205</v>
      </c>
      <c r="L20" s="33">
        <v>327578.3953992286</v>
      </c>
      <c r="M20" s="34"/>
      <c r="N20" s="18">
        <v>8752.846909576498</v>
      </c>
      <c r="O20" s="18">
        <v>910.7576911949078</v>
      </c>
      <c r="P20" s="34"/>
      <c r="Q20" s="18">
        <v>36348</v>
      </c>
      <c r="R20" s="19">
        <v>0</v>
      </c>
      <c r="S20" s="92">
        <f t="shared" si="0"/>
        <v>3526633</v>
      </c>
    </row>
    <row r="21" spans="2:19" ht="15.75" customHeight="1">
      <c r="B21" s="138"/>
      <c r="C21" s="139"/>
      <c r="D21" s="209" t="s">
        <v>66</v>
      </c>
      <c r="E21" s="209"/>
      <c r="F21" s="16">
        <v>6</v>
      </c>
      <c r="G21" s="60"/>
      <c r="H21" s="30">
        <v>1459674.0749992216</v>
      </c>
      <c r="I21" s="18">
        <v>196.27971663827216</v>
      </c>
      <c r="J21" s="18">
        <v>7203.645284140017</v>
      </c>
      <c r="K21" s="77">
        <v>0</v>
      </c>
      <c r="L21" s="33">
        <v>-1294.643723047571</v>
      </c>
      <c r="M21" s="34"/>
      <c r="N21" s="18">
        <v>304.1529814138551</v>
      </c>
      <c r="O21" s="18">
        <v>1291.490741633716</v>
      </c>
      <c r="P21" s="34"/>
      <c r="Q21" s="18">
        <v>4451</v>
      </c>
      <c r="R21" s="19">
        <v>22791</v>
      </c>
      <c r="S21" s="92">
        <f t="shared" si="0"/>
        <v>1494617</v>
      </c>
    </row>
    <row r="22" spans="2:19" ht="15.75" customHeight="1">
      <c r="B22" s="138"/>
      <c r="C22" s="139"/>
      <c r="D22" s="143" t="s">
        <v>23</v>
      </c>
      <c r="E22" s="143"/>
      <c r="F22" s="16">
        <v>7</v>
      </c>
      <c r="G22" s="60"/>
      <c r="H22" s="30">
        <v>6892663.658523313</v>
      </c>
      <c r="I22" s="18">
        <v>566.741433472097</v>
      </c>
      <c r="J22" s="18">
        <v>3957.600043215212</v>
      </c>
      <c r="K22" s="34"/>
      <c r="L22" s="18"/>
      <c r="M22" s="34"/>
      <c r="N22" s="18"/>
      <c r="O22" s="18"/>
      <c r="P22" s="34"/>
      <c r="Q22" s="18"/>
      <c r="R22" s="19">
        <v>-832219</v>
      </c>
      <c r="S22" s="92">
        <f t="shared" si="0"/>
        <v>6064969</v>
      </c>
    </row>
    <row r="23" spans="2:19" ht="14.25" customHeight="1" thickBot="1">
      <c r="B23" s="211"/>
      <c r="C23" s="217" t="s">
        <v>104</v>
      </c>
      <c r="D23" s="217"/>
      <c r="E23" s="217"/>
      <c r="F23" s="218"/>
      <c r="H23" s="82">
        <f aca="true" t="shared" si="2" ref="H23:R23">SUM(H19:H22)</f>
        <v>20036420.774168145</v>
      </c>
      <c r="I23" s="83">
        <f t="shared" si="2"/>
        <v>3840.1281647590426</v>
      </c>
      <c r="J23" s="83">
        <f t="shared" si="2"/>
        <v>50516.51855553155</v>
      </c>
      <c r="K23" s="83">
        <f t="shared" si="2"/>
        <v>6817.57911156495</v>
      </c>
      <c r="L23" s="83">
        <f t="shared" si="2"/>
        <v>1530587.7974125827</v>
      </c>
      <c r="M23" s="83">
        <f t="shared" si="2"/>
        <v>0</v>
      </c>
      <c r="N23" s="83">
        <f t="shared" si="2"/>
        <v>44737.688940971275</v>
      </c>
      <c r="O23" s="83">
        <f t="shared" si="2"/>
        <v>13837.513646446136</v>
      </c>
      <c r="P23" s="83">
        <f t="shared" si="2"/>
        <v>0</v>
      </c>
      <c r="Q23" s="83">
        <f t="shared" si="2"/>
        <v>327066</v>
      </c>
      <c r="R23" s="95">
        <f t="shared" si="2"/>
        <v>-809428</v>
      </c>
      <c r="S23" s="94">
        <f t="shared" si="0"/>
        <v>21204396.000000004</v>
      </c>
    </row>
    <row r="24" spans="2:19" ht="15.75" customHeight="1">
      <c r="B24" s="186" t="s">
        <v>30</v>
      </c>
      <c r="C24" s="189" t="s">
        <v>31</v>
      </c>
      <c r="D24" s="190" t="s">
        <v>3</v>
      </c>
      <c r="E24" s="190"/>
      <c r="F24" s="40" t="s">
        <v>32</v>
      </c>
      <c r="G24" s="60"/>
      <c r="H24" s="69">
        <v>37479558.80360344</v>
      </c>
      <c r="I24" s="70"/>
      <c r="J24" s="70"/>
      <c r="K24" s="70">
        <v>20685.756692758478</v>
      </c>
      <c r="L24" s="71"/>
      <c r="M24" s="72"/>
      <c r="N24" s="73"/>
      <c r="O24" s="73"/>
      <c r="P24" s="72"/>
      <c r="Q24" s="71"/>
      <c r="R24" s="90">
        <v>22791</v>
      </c>
      <c r="S24" s="91">
        <f t="shared" si="0"/>
        <v>37523035.5602962</v>
      </c>
    </row>
    <row r="25" spans="2:19" ht="15.75" customHeight="1">
      <c r="B25" s="187"/>
      <c r="C25" s="135"/>
      <c r="D25" s="134" t="s">
        <v>6</v>
      </c>
      <c r="E25" s="134"/>
      <c r="F25" s="16" t="s">
        <v>33</v>
      </c>
      <c r="G25" s="60"/>
      <c r="H25" s="17"/>
      <c r="I25" s="18"/>
      <c r="J25" s="18"/>
      <c r="K25" s="34"/>
      <c r="L25" s="18">
        <v>2459462</v>
      </c>
      <c r="M25" s="18"/>
      <c r="N25" s="18"/>
      <c r="O25" s="18"/>
      <c r="P25" s="34"/>
      <c r="Q25" s="18"/>
      <c r="R25" s="19"/>
      <c r="S25" s="92">
        <f t="shared" si="0"/>
        <v>2459462</v>
      </c>
    </row>
    <row r="26" spans="2:19" ht="15.75" customHeight="1">
      <c r="B26" s="187"/>
      <c r="C26" s="135"/>
      <c r="D26" s="134" t="s">
        <v>34</v>
      </c>
      <c r="E26" s="134"/>
      <c r="F26" s="16" t="s">
        <v>35</v>
      </c>
      <c r="G26" s="60"/>
      <c r="H26" s="17"/>
      <c r="I26" s="18"/>
      <c r="J26" s="18"/>
      <c r="K26" s="34"/>
      <c r="L26" s="18"/>
      <c r="M26" s="18"/>
      <c r="N26" s="18"/>
      <c r="O26" s="18"/>
      <c r="P26" s="34"/>
      <c r="Q26" s="18">
        <v>653929</v>
      </c>
      <c r="R26" s="19"/>
      <c r="S26" s="92">
        <f t="shared" si="0"/>
        <v>653929</v>
      </c>
    </row>
    <row r="27" spans="2:19" ht="15.75" customHeight="1">
      <c r="B27" s="187"/>
      <c r="C27" s="191" t="s">
        <v>5</v>
      </c>
      <c r="D27" s="134" t="s">
        <v>13</v>
      </c>
      <c r="E27" s="134"/>
      <c r="F27" s="16" t="s">
        <v>36</v>
      </c>
      <c r="G27" s="60"/>
      <c r="H27" s="76"/>
      <c r="I27" s="18">
        <v>28646.439703802924</v>
      </c>
      <c r="J27" s="18"/>
      <c r="K27" s="18"/>
      <c r="L27" s="34"/>
      <c r="M27" s="18"/>
      <c r="N27" s="18"/>
      <c r="O27" s="18"/>
      <c r="P27" s="18"/>
      <c r="Q27" s="34"/>
      <c r="R27" s="19"/>
      <c r="S27" s="92">
        <f t="shared" si="0"/>
        <v>28646.439703802924</v>
      </c>
    </row>
    <row r="28" spans="2:19" ht="15.75" customHeight="1">
      <c r="B28" s="187"/>
      <c r="C28" s="191"/>
      <c r="D28" s="134" t="s">
        <v>37</v>
      </c>
      <c r="E28" s="134"/>
      <c r="F28" s="16" t="s">
        <v>38</v>
      </c>
      <c r="G28" s="60"/>
      <c r="H28" s="76"/>
      <c r="I28" s="18"/>
      <c r="J28" s="18">
        <v>71686</v>
      </c>
      <c r="K28" s="18"/>
      <c r="L28" s="77"/>
      <c r="M28" s="18"/>
      <c r="N28" s="18"/>
      <c r="O28" s="18"/>
      <c r="P28" s="18"/>
      <c r="Q28" s="77"/>
      <c r="R28" s="19"/>
      <c r="S28" s="92">
        <f t="shared" si="0"/>
        <v>71686</v>
      </c>
    </row>
    <row r="29" spans="2:19" ht="15.75" customHeight="1">
      <c r="B29" s="187"/>
      <c r="C29" s="192" t="s">
        <v>6</v>
      </c>
      <c r="D29" s="136" t="s">
        <v>15</v>
      </c>
      <c r="E29" s="31" t="s">
        <v>24</v>
      </c>
      <c r="F29" s="16" t="s">
        <v>109</v>
      </c>
      <c r="G29" s="60"/>
      <c r="H29" s="76"/>
      <c r="I29" s="18"/>
      <c r="J29" s="18"/>
      <c r="K29" s="18"/>
      <c r="L29" s="34"/>
      <c r="M29" s="18"/>
      <c r="N29" s="18">
        <v>7592.714662367267</v>
      </c>
      <c r="O29" s="18"/>
      <c r="P29" s="18"/>
      <c r="Q29" s="77"/>
      <c r="R29" s="19"/>
      <c r="S29" s="92">
        <f t="shared" si="0"/>
        <v>7592.714662367267</v>
      </c>
    </row>
    <row r="30" spans="2:19" ht="15.75" customHeight="1">
      <c r="B30" s="187"/>
      <c r="C30" s="192"/>
      <c r="D30" s="136"/>
      <c r="E30" s="29" t="s">
        <v>25</v>
      </c>
      <c r="F30" s="16" t="s">
        <v>39</v>
      </c>
      <c r="G30" s="60"/>
      <c r="H30" s="78"/>
      <c r="I30" s="18"/>
      <c r="J30" s="18"/>
      <c r="K30" s="18"/>
      <c r="L30" s="77"/>
      <c r="M30" s="18"/>
      <c r="N30" s="18">
        <v>52898.28533763273</v>
      </c>
      <c r="O30" s="18"/>
      <c r="P30" s="18"/>
      <c r="Q30" s="77"/>
      <c r="R30" s="19"/>
      <c r="S30" s="92">
        <f t="shared" si="0"/>
        <v>52898.28533763273</v>
      </c>
    </row>
    <row r="31" spans="2:19" ht="15.75" customHeight="1">
      <c r="B31" s="187"/>
      <c r="C31" s="192"/>
      <c r="D31" s="136" t="s">
        <v>16</v>
      </c>
      <c r="E31" s="29" t="s">
        <v>24</v>
      </c>
      <c r="F31" s="16" t="s">
        <v>110</v>
      </c>
      <c r="G31" s="60"/>
      <c r="H31" s="76"/>
      <c r="I31" s="18"/>
      <c r="J31" s="18"/>
      <c r="K31" s="18"/>
      <c r="L31" s="34"/>
      <c r="M31" s="18"/>
      <c r="N31" s="18"/>
      <c r="O31" s="18">
        <v>49128.416007093816</v>
      </c>
      <c r="P31" s="18"/>
      <c r="Q31" s="77"/>
      <c r="R31" s="19"/>
      <c r="S31" s="92">
        <f t="shared" si="0"/>
        <v>49128.416007093816</v>
      </c>
    </row>
    <row r="32" spans="2:19" ht="15.75" customHeight="1">
      <c r="B32" s="187"/>
      <c r="C32" s="192"/>
      <c r="D32" s="136"/>
      <c r="E32" s="29" t="s">
        <v>25</v>
      </c>
      <c r="F32" s="16" t="s">
        <v>40</v>
      </c>
      <c r="G32" s="60"/>
      <c r="H32" s="78"/>
      <c r="I32" s="18"/>
      <c r="J32" s="18"/>
      <c r="K32" s="18"/>
      <c r="L32" s="77"/>
      <c r="M32" s="34"/>
      <c r="N32" s="18"/>
      <c r="O32" s="18">
        <v>14.583992906181265</v>
      </c>
      <c r="P32" s="18"/>
      <c r="Q32" s="77"/>
      <c r="R32" s="19"/>
      <c r="S32" s="92">
        <f t="shared" si="0"/>
        <v>14.583992906181265</v>
      </c>
    </row>
    <row r="33" spans="2:19" ht="15.75" customHeight="1">
      <c r="B33" s="187"/>
      <c r="C33" s="192"/>
      <c r="D33" s="134" t="s">
        <v>17</v>
      </c>
      <c r="E33" s="134"/>
      <c r="F33" s="16" t="s">
        <v>111</v>
      </c>
      <c r="G33" s="60"/>
      <c r="H33" s="78"/>
      <c r="I33" s="18"/>
      <c r="J33" s="18"/>
      <c r="K33" s="18"/>
      <c r="L33" s="34"/>
      <c r="M33" s="18"/>
      <c r="N33" s="18"/>
      <c r="O33" s="18"/>
      <c r="P33" s="18"/>
      <c r="Q33" s="34"/>
      <c r="R33" s="19"/>
      <c r="S33" s="92">
        <f t="shared" si="0"/>
        <v>0</v>
      </c>
    </row>
    <row r="34" spans="2:19" ht="15" customHeight="1" thickBot="1">
      <c r="B34" s="188"/>
      <c r="C34" s="181" t="s">
        <v>105</v>
      </c>
      <c r="D34" s="181"/>
      <c r="E34" s="181"/>
      <c r="F34" s="182"/>
      <c r="H34" s="84">
        <f aca="true" t="shared" si="3" ref="H34:R34">SUM(H24:H33)</f>
        <v>37479558.80360344</v>
      </c>
      <c r="I34" s="85">
        <f t="shared" si="3"/>
        <v>28646.439703802924</v>
      </c>
      <c r="J34" s="85">
        <f t="shared" si="3"/>
        <v>71686</v>
      </c>
      <c r="K34" s="85">
        <f t="shared" si="3"/>
        <v>20685.756692758478</v>
      </c>
      <c r="L34" s="85">
        <f t="shared" si="3"/>
        <v>2459462</v>
      </c>
      <c r="M34" s="85">
        <f t="shared" si="3"/>
        <v>0</v>
      </c>
      <c r="N34" s="85">
        <f t="shared" si="3"/>
        <v>60491</v>
      </c>
      <c r="O34" s="85">
        <f t="shared" si="3"/>
        <v>49143</v>
      </c>
      <c r="P34" s="85">
        <f t="shared" si="3"/>
        <v>0</v>
      </c>
      <c r="Q34" s="85">
        <f t="shared" si="3"/>
        <v>653929</v>
      </c>
      <c r="R34" s="96">
        <f t="shared" si="3"/>
        <v>22791</v>
      </c>
      <c r="S34" s="97">
        <f t="shared" si="0"/>
        <v>40846393</v>
      </c>
    </row>
    <row r="35" spans="2:19" ht="13.5" customHeight="1" thickBot="1">
      <c r="B35" s="183" t="s">
        <v>106</v>
      </c>
      <c r="C35" s="184"/>
      <c r="D35" s="184"/>
      <c r="E35" s="184"/>
      <c r="F35" s="185"/>
      <c r="H35" s="87">
        <f aca="true" t="shared" si="4" ref="H35:R35">+H18+H23-H34</f>
        <v>0</v>
      </c>
      <c r="I35" s="88">
        <f t="shared" si="4"/>
        <v>0</v>
      </c>
      <c r="J35" s="88">
        <f t="shared" si="4"/>
        <v>0</v>
      </c>
      <c r="K35" s="88">
        <f t="shared" si="4"/>
        <v>0</v>
      </c>
      <c r="L35" s="88">
        <f t="shared" si="4"/>
        <v>0</v>
      </c>
      <c r="M35" s="88">
        <f t="shared" si="4"/>
        <v>0</v>
      </c>
      <c r="N35" s="88">
        <f t="shared" si="4"/>
        <v>0</v>
      </c>
      <c r="O35" s="88">
        <f t="shared" si="4"/>
        <v>0</v>
      </c>
      <c r="P35" s="88">
        <f t="shared" si="4"/>
        <v>0</v>
      </c>
      <c r="Q35" s="88">
        <f t="shared" si="4"/>
        <v>0</v>
      </c>
      <c r="R35" s="98">
        <f t="shared" si="4"/>
        <v>0</v>
      </c>
      <c r="S35" s="99">
        <f t="shared" si="0"/>
        <v>0</v>
      </c>
    </row>
    <row r="36" ht="12">
      <c r="B36" s="1" t="s">
        <v>155</v>
      </c>
    </row>
  </sheetData>
  <mergeCells count="46">
    <mergeCell ref="R3:R5"/>
    <mergeCell ref="H3:K3"/>
    <mergeCell ref="I4:J4"/>
    <mergeCell ref="C23:F23"/>
    <mergeCell ref="C19:C22"/>
    <mergeCell ref="C8:C10"/>
    <mergeCell ref="D8:E8"/>
    <mergeCell ref="D9:E9"/>
    <mergeCell ref="D10:E10"/>
    <mergeCell ref="C11:C12"/>
    <mergeCell ref="B3:F6"/>
    <mergeCell ref="B19:B23"/>
    <mergeCell ref="D19:E19"/>
    <mergeCell ref="D12:E12"/>
    <mergeCell ref="D17:E17"/>
    <mergeCell ref="D20:E20"/>
    <mergeCell ref="D15:D16"/>
    <mergeCell ref="C13:C17"/>
    <mergeCell ref="D11:E11"/>
    <mergeCell ref="D13:D14"/>
    <mergeCell ref="D29:D30"/>
    <mergeCell ref="D31:D32"/>
    <mergeCell ref="D33:E33"/>
    <mergeCell ref="D21:E21"/>
    <mergeCell ref="D22:E22"/>
    <mergeCell ref="D28:E28"/>
    <mergeCell ref="S3:S6"/>
    <mergeCell ref="B8:B18"/>
    <mergeCell ref="C18:F18"/>
    <mergeCell ref="K4:K5"/>
    <mergeCell ref="L4:L5"/>
    <mergeCell ref="M4:O4"/>
    <mergeCell ref="L3:P3"/>
    <mergeCell ref="P4:P5"/>
    <mergeCell ref="H4:H5"/>
    <mergeCell ref="Q3:Q5"/>
    <mergeCell ref="C34:F34"/>
    <mergeCell ref="B35:F35"/>
    <mergeCell ref="B24:B34"/>
    <mergeCell ref="C24:C26"/>
    <mergeCell ref="D24:E24"/>
    <mergeCell ref="D25:E25"/>
    <mergeCell ref="D26:E26"/>
    <mergeCell ref="C27:C28"/>
    <mergeCell ref="D27:E27"/>
    <mergeCell ref="C29:C33"/>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Sheet27">
    <pageSetUpPr fitToPage="1"/>
  </sheetPr>
  <dimension ref="A1:R32"/>
  <sheetViews>
    <sheetView workbookViewId="0" topLeftCell="A1">
      <pane xSplit="7" ySplit="7" topLeftCell="H8" activePane="bottomRight" state="frozen"/>
      <selection pane="topLeft" activeCell="S1" sqref="S1"/>
      <selection pane="topRight" activeCell="S1" sqref="S1"/>
      <selection pane="bottomLeft" activeCell="S1" sqref="S1"/>
      <selection pane="bottomRight" activeCell="H1" sqref="H1"/>
    </sheetView>
  </sheetViews>
  <sheetFormatPr defaultColWidth="9.00390625" defaultRowHeight="13.5"/>
  <cols>
    <col min="1" max="1" width="3.125" style="1" customWidth="1"/>
    <col min="2" max="2" width="4.00390625" style="1" customWidth="1"/>
    <col min="3" max="3" width="5.25390625" style="1" customWidth="1"/>
    <col min="4" max="4" width="6.00390625" style="1" customWidth="1"/>
    <col min="5" max="5" width="25.375" style="1" customWidth="1"/>
    <col min="6" max="6" width="4.25390625" style="2" customWidth="1"/>
    <col min="7" max="7" width="1.00390625" style="1" customWidth="1"/>
    <col min="8" max="9" width="9.75390625" style="1" customWidth="1"/>
    <col min="10" max="17" width="7.75390625" style="1" customWidth="1"/>
    <col min="18" max="18" width="10.125" style="1" customWidth="1"/>
    <col min="19" max="16384" width="9.00390625" style="1" customWidth="1"/>
  </cols>
  <sheetData>
    <row r="1" ht="21.75" customHeight="1">
      <c r="B1" s="132" t="s">
        <v>150</v>
      </c>
    </row>
    <row r="2" ht="15" customHeight="1" thickBot="1"/>
    <row r="3" spans="1:18" ht="25.5" customHeight="1">
      <c r="A3" s="3"/>
      <c r="B3" s="153"/>
      <c r="C3" s="154"/>
      <c r="D3" s="154"/>
      <c r="E3" s="154"/>
      <c r="F3" s="155"/>
      <c r="G3" s="4"/>
      <c r="H3" s="141" t="s">
        <v>2</v>
      </c>
      <c r="I3" s="140"/>
      <c r="J3" s="140"/>
      <c r="K3" s="140" t="s">
        <v>3</v>
      </c>
      <c r="L3" s="140"/>
      <c r="M3" s="140" t="s">
        <v>4</v>
      </c>
      <c r="N3" s="140"/>
      <c r="O3" s="140"/>
      <c r="P3" s="140"/>
      <c r="Q3" s="162"/>
      <c r="R3" s="144" t="s">
        <v>68</v>
      </c>
    </row>
    <row r="4" spans="1:18" s="7" customFormat="1" ht="19.5" customHeight="1">
      <c r="A4" s="3"/>
      <c r="B4" s="156"/>
      <c r="C4" s="157"/>
      <c r="D4" s="157"/>
      <c r="E4" s="157"/>
      <c r="F4" s="158"/>
      <c r="G4" s="5"/>
      <c r="H4" s="142" t="s">
        <v>5</v>
      </c>
      <c r="I4" s="136" t="s">
        <v>11</v>
      </c>
      <c r="J4" s="136" t="s">
        <v>12</v>
      </c>
      <c r="K4" s="136" t="s">
        <v>13</v>
      </c>
      <c r="L4" s="136" t="s">
        <v>14</v>
      </c>
      <c r="M4" s="136" t="s">
        <v>15</v>
      </c>
      <c r="N4" s="136"/>
      <c r="O4" s="136" t="s">
        <v>16</v>
      </c>
      <c r="P4" s="136"/>
      <c r="Q4" s="137" t="s">
        <v>17</v>
      </c>
      <c r="R4" s="145"/>
    </row>
    <row r="5" spans="1:18" s="7" customFormat="1" ht="29.25" customHeight="1">
      <c r="A5" s="3"/>
      <c r="B5" s="156"/>
      <c r="C5" s="157"/>
      <c r="D5" s="157"/>
      <c r="E5" s="157"/>
      <c r="F5" s="158"/>
      <c r="G5" s="5"/>
      <c r="H5" s="142"/>
      <c r="I5" s="136"/>
      <c r="J5" s="136"/>
      <c r="K5" s="136"/>
      <c r="L5" s="136"/>
      <c r="M5" s="6" t="s">
        <v>24</v>
      </c>
      <c r="N5" s="6" t="s">
        <v>25</v>
      </c>
      <c r="O5" s="6" t="s">
        <v>24</v>
      </c>
      <c r="P5" s="6" t="s">
        <v>25</v>
      </c>
      <c r="Q5" s="137"/>
      <c r="R5" s="145"/>
    </row>
    <row r="6" spans="1:18" ht="19.5" customHeight="1" thickBot="1">
      <c r="A6" s="3"/>
      <c r="B6" s="159"/>
      <c r="C6" s="160"/>
      <c r="D6" s="160"/>
      <c r="E6" s="160"/>
      <c r="F6" s="161"/>
      <c r="G6" s="4"/>
      <c r="H6" s="8" t="s">
        <v>69</v>
      </c>
      <c r="I6" s="9" t="s">
        <v>70</v>
      </c>
      <c r="J6" s="9" t="s">
        <v>71</v>
      </c>
      <c r="K6" s="9" t="s">
        <v>72</v>
      </c>
      <c r="L6" s="9" t="s">
        <v>73</v>
      </c>
      <c r="M6" s="9" t="s">
        <v>74</v>
      </c>
      <c r="N6" s="9" t="s">
        <v>39</v>
      </c>
      <c r="O6" s="9" t="s">
        <v>75</v>
      </c>
      <c r="P6" s="9" t="s">
        <v>40</v>
      </c>
      <c r="Q6" s="10" t="s">
        <v>76</v>
      </c>
      <c r="R6" s="146"/>
    </row>
    <row r="7" spans="2:17" ht="6" customHeight="1" thickBot="1">
      <c r="B7" s="4"/>
      <c r="C7" s="4"/>
      <c r="D7" s="4"/>
      <c r="E7" s="4"/>
      <c r="F7" s="11"/>
      <c r="G7" s="4"/>
      <c r="H7" s="4"/>
      <c r="I7" s="4"/>
      <c r="J7" s="4"/>
      <c r="K7" s="4"/>
      <c r="L7" s="4"/>
      <c r="M7" s="4"/>
      <c r="N7" s="4"/>
      <c r="O7" s="4"/>
      <c r="P7" s="4"/>
      <c r="Q7" s="4"/>
    </row>
    <row r="8" spans="2:18" ht="17.25" customHeight="1">
      <c r="B8" s="147" t="s">
        <v>156</v>
      </c>
      <c r="C8" s="148"/>
      <c r="D8" s="148"/>
      <c r="E8" s="148"/>
      <c r="F8" s="149"/>
      <c r="G8" s="4"/>
      <c r="H8" s="12">
        <v>34489549</v>
      </c>
      <c r="I8" s="13">
        <v>2432398</v>
      </c>
      <c r="J8" s="13">
        <v>662409</v>
      </c>
      <c r="K8" s="13">
        <v>88152</v>
      </c>
      <c r="L8" s="13">
        <v>74048</v>
      </c>
      <c r="M8" s="13">
        <v>7427</v>
      </c>
      <c r="N8" s="13">
        <v>65961</v>
      </c>
      <c r="O8" s="13">
        <v>67459</v>
      </c>
      <c r="P8" s="13">
        <v>-5245</v>
      </c>
      <c r="Q8" s="14"/>
      <c r="R8" s="15">
        <f aca="true" t="shared" si="0" ref="R8:R31">SUM(H8:Q8)</f>
        <v>37882158</v>
      </c>
    </row>
    <row r="9" spans="1:18" ht="17.25" customHeight="1">
      <c r="A9" s="172"/>
      <c r="B9" s="142" t="s">
        <v>77</v>
      </c>
      <c r="C9" s="136"/>
      <c r="D9" s="136"/>
      <c r="E9" s="136"/>
      <c r="F9" s="16">
        <v>13</v>
      </c>
      <c r="G9" s="4"/>
      <c r="H9" s="17">
        <v>-841267</v>
      </c>
      <c r="I9" s="18"/>
      <c r="J9" s="18"/>
      <c r="K9" s="18"/>
      <c r="L9" s="18"/>
      <c r="M9" s="18"/>
      <c r="N9" s="18"/>
      <c r="O9" s="18"/>
      <c r="P9" s="18"/>
      <c r="Q9" s="19"/>
      <c r="R9" s="20">
        <f t="shared" si="0"/>
        <v>-841267</v>
      </c>
    </row>
    <row r="10" spans="1:18" ht="17.25" customHeight="1" thickBot="1">
      <c r="A10" s="172"/>
      <c r="B10" s="173" t="s">
        <v>78</v>
      </c>
      <c r="C10" s="174"/>
      <c r="D10" s="174"/>
      <c r="E10" s="174"/>
      <c r="F10" s="21">
        <v>14</v>
      </c>
      <c r="G10" s="4"/>
      <c r="H10" s="22">
        <v>14187302</v>
      </c>
      <c r="I10" s="23">
        <v>31006</v>
      </c>
      <c r="J10" s="23">
        <v>24781</v>
      </c>
      <c r="K10" s="23">
        <v>17469</v>
      </c>
      <c r="L10" s="23">
        <v>3835</v>
      </c>
      <c r="M10" s="23">
        <v>0</v>
      </c>
      <c r="N10" s="23"/>
      <c r="O10" s="23">
        <v>4</v>
      </c>
      <c r="P10" s="23"/>
      <c r="Q10" s="24"/>
      <c r="R10" s="25">
        <f t="shared" si="0"/>
        <v>14264397</v>
      </c>
    </row>
    <row r="11" spans="2:18" ht="17.25" customHeight="1">
      <c r="B11" s="150" t="s">
        <v>79</v>
      </c>
      <c r="C11" s="151"/>
      <c r="D11" s="151"/>
      <c r="E11" s="151"/>
      <c r="F11" s="152"/>
      <c r="H11" s="26">
        <f aca="true" t="shared" si="1" ref="H11:Q11">+H8+H9+H10</f>
        <v>47835584</v>
      </c>
      <c r="I11" s="27">
        <f t="shared" si="1"/>
        <v>2463404</v>
      </c>
      <c r="J11" s="27">
        <f t="shared" si="1"/>
        <v>687190</v>
      </c>
      <c r="K11" s="27">
        <f t="shared" si="1"/>
        <v>105621</v>
      </c>
      <c r="L11" s="27">
        <f t="shared" si="1"/>
        <v>77883</v>
      </c>
      <c r="M11" s="27">
        <f t="shared" si="1"/>
        <v>7427</v>
      </c>
      <c r="N11" s="27">
        <f t="shared" si="1"/>
        <v>65961</v>
      </c>
      <c r="O11" s="27">
        <f t="shared" si="1"/>
        <v>67463</v>
      </c>
      <c r="P11" s="27">
        <f t="shared" si="1"/>
        <v>-5245</v>
      </c>
      <c r="Q11" s="28">
        <f t="shared" si="1"/>
        <v>0</v>
      </c>
      <c r="R11" s="15">
        <f t="shared" si="0"/>
        <v>51305288</v>
      </c>
    </row>
    <row r="12" spans="2:18" ht="17.25" customHeight="1">
      <c r="B12" s="138" t="s">
        <v>80</v>
      </c>
      <c r="C12" s="135" t="s">
        <v>5</v>
      </c>
      <c r="D12" s="134" t="s">
        <v>81</v>
      </c>
      <c r="E12" s="134"/>
      <c r="F12" s="16" t="s">
        <v>82</v>
      </c>
      <c r="G12" s="4"/>
      <c r="H12" s="30">
        <v>15524717</v>
      </c>
      <c r="I12" s="18">
        <v>40275</v>
      </c>
      <c r="J12" s="18">
        <v>20</v>
      </c>
      <c r="K12" s="18">
        <v>102286</v>
      </c>
      <c r="L12" s="18">
        <v>50419</v>
      </c>
      <c r="M12" s="18">
        <v>5724</v>
      </c>
      <c r="N12" s="18"/>
      <c r="O12" s="18">
        <v>27282</v>
      </c>
      <c r="P12" s="18"/>
      <c r="Q12" s="19"/>
      <c r="R12" s="20">
        <f t="shared" si="0"/>
        <v>15750723</v>
      </c>
    </row>
    <row r="13" spans="2:18" ht="17.25" customHeight="1">
      <c r="B13" s="138"/>
      <c r="C13" s="135"/>
      <c r="D13" s="136" t="s">
        <v>19</v>
      </c>
      <c r="E13" s="31" t="s">
        <v>41</v>
      </c>
      <c r="F13" s="16" t="s">
        <v>42</v>
      </c>
      <c r="G13" s="4"/>
      <c r="H13" s="30">
        <v>76324</v>
      </c>
      <c r="I13" s="18">
        <v>0</v>
      </c>
      <c r="J13" s="18">
        <v>0</v>
      </c>
      <c r="K13" s="18"/>
      <c r="L13" s="18"/>
      <c r="M13" s="18"/>
      <c r="N13" s="18"/>
      <c r="O13" s="18">
        <v>11</v>
      </c>
      <c r="P13" s="18"/>
      <c r="Q13" s="19"/>
      <c r="R13" s="20">
        <f t="shared" si="0"/>
        <v>76335</v>
      </c>
    </row>
    <row r="14" spans="2:18" ht="17.25" customHeight="1">
      <c r="B14" s="138"/>
      <c r="C14" s="135"/>
      <c r="D14" s="136"/>
      <c r="E14" s="29" t="s">
        <v>26</v>
      </c>
      <c r="F14" s="16" t="s">
        <v>43</v>
      </c>
      <c r="G14" s="4"/>
      <c r="H14" s="17">
        <v>21463</v>
      </c>
      <c r="I14" s="18">
        <v>0</v>
      </c>
      <c r="J14" s="18">
        <v>0</v>
      </c>
      <c r="K14" s="18"/>
      <c r="L14" s="18"/>
      <c r="M14" s="18"/>
      <c r="N14" s="18"/>
      <c r="O14" s="18">
        <v>404</v>
      </c>
      <c r="P14" s="18"/>
      <c r="Q14" s="19"/>
      <c r="R14" s="20">
        <f t="shared" si="0"/>
        <v>21867</v>
      </c>
    </row>
    <row r="15" spans="2:18" ht="17.25" customHeight="1">
      <c r="B15" s="138"/>
      <c r="C15" s="135"/>
      <c r="D15" s="134" t="s">
        <v>44</v>
      </c>
      <c r="E15" s="134"/>
      <c r="F15" s="16" t="s">
        <v>45</v>
      </c>
      <c r="G15" s="4"/>
      <c r="H15" s="17">
        <v>12488</v>
      </c>
      <c r="I15" s="18"/>
      <c r="J15" s="18"/>
      <c r="K15" s="18"/>
      <c r="L15" s="18"/>
      <c r="M15" s="18"/>
      <c r="N15" s="18"/>
      <c r="O15" s="18"/>
      <c r="P15" s="18"/>
      <c r="Q15" s="32"/>
      <c r="R15" s="20">
        <f t="shared" si="0"/>
        <v>12488</v>
      </c>
    </row>
    <row r="16" spans="2:18" ht="17.25" customHeight="1">
      <c r="B16" s="138"/>
      <c r="C16" s="139" t="s">
        <v>6</v>
      </c>
      <c r="D16" s="134" t="s">
        <v>46</v>
      </c>
      <c r="E16" s="134"/>
      <c r="F16" s="16" t="s">
        <v>47</v>
      </c>
      <c r="G16" s="4"/>
      <c r="H16" s="17">
        <v>682062</v>
      </c>
      <c r="I16" s="33">
        <v>796</v>
      </c>
      <c r="J16" s="18">
        <v>0</v>
      </c>
      <c r="K16" s="18"/>
      <c r="L16" s="18">
        <v>19857</v>
      </c>
      <c r="M16" s="18"/>
      <c r="N16" s="18">
        <v>513</v>
      </c>
      <c r="O16" s="18"/>
      <c r="P16" s="18">
        <v>3468</v>
      </c>
      <c r="Q16" s="19"/>
      <c r="R16" s="20">
        <f t="shared" si="0"/>
        <v>706696</v>
      </c>
    </row>
    <row r="17" spans="2:18" ht="17.25" customHeight="1">
      <c r="B17" s="138"/>
      <c r="C17" s="139"/>
      <c r="D17" s="136" t="s">
        <v>19</v>
      </c>
      <c r="E17" s="31" t="s">
        <v>48</v>
      </c>
      <c r="F17" s="16" t="s">
        <v>49</v>
      </c>
      <c r="G17" s="4"/>
      <c r="H17" s="17"/>
      <c r="I17" s="18"/>
      <c r="J17" s="18"/>
      <c r="K17" s="18"/>
      <c r="L17" s="18"/>
      <c r="M17" s="34"/>
      <c r="N17" s="34"/>
      <c r="O17" s="18"/>
      <c r="P17" s="18"/>
      <c r="Q17" s="19"/>
      <c r="R17" s="20">
        <f t="shared" si="0"/>
        <v>0</v>
      </c>
    </row>
    <row r="18" spans="2:18" ht="17.25" customHeight="1">
      <c r="B18" s="138"/>
      <c r="C18" s="139"/>
      <c r="D18" s="136"/>
      <c r="E18" s="29" t="s">
        <v>26</v>
      </c>
      <c r="F18" s="16" t="s">
        <v>50</v>
      </c>
      <c r="G18" s="4"/>
      <c r="H18" s="17">
        <v>18843</v>
      </c>
      <c r="I18" s="18">
        <v>0</v>
      </c>
      <c r="J18" s="18">
        <v>0</v>
      </c>
      <c r="K18" s="18"/>
      <c r="L18" s="18"/>
      <c r="M18" s="18"/>
      <c r="N18" s="18"/>
      <c r="O18" s="18"/>
      <c r="P18" s="18">
        <v>269</v>
      </c>
      <c r="Q18" s="19"/>
      <c r="R18" s="20">
        <f t="shared" si="0"/>
        <v>19112</v>
      </c>
    </row>
    <row r="19" spans="2:18" ht="17.25" customHeight="1">
      <c r="B19" s="138"/>
      <c r="C19" s="139"/>
      <c r="D19" s="136"/>
      <c r="E19" s="29" t="s">
        <v>51</v>
      </c>
      <c r="F19" s="16" t="s">
        <v>52</v>
      </c>
      <c r="G19" s="4"/>
      <c r="H19" s="17">
        <v>44689</v>
      </c>
      <c r="I19" s="18">
        <v>0</v>
      </c>
      <c r="J19" s="18">
        <v>0</v>
      </c>
      <c r="K19" s="18"/>
      <c r="L19" s="18"/>
      <c r="M19" s="18"/>
      <c r="N19" s="18"/>
      <c r="O19" s="18"/>
      <c r="P19" s="18">
        <v>7</v>
      </c>
      <c r="Q19" s="19"/>
      <c r="R19" s="20">
        <f t="shared" si="0"/>
        <v>44696</v>
      </c>
    </row>
    <row r="20" spans="2:18" ht="17.25" customHeight="1">
      <c r="B20" s="138"/>
      <c r="C20" s="139"/>
      <c r="D20" s="134" t="s">
        <v>53</v>
      </c>
      <c r="E20" s="134"/>
      <c r="F20" s="16" t="s">
        <v>54</v>
      </c>
      <c r="G20" s="4"/>
      <c r="H20" s="17"/>
      <c r="I20" s="18"/>
      <c r="J20" s="18"/>
      <c r="K20" s="18"/>
      <c r="L20" s="18"/>
      <c r="M20" s="18"/>
      <c r="N20" s="18"/>
      <c r="O20" s="18"/>
      <c r="P20" s="18"/>
      <c r="Q20" s="32"/>
      <c r="R20" s="20">
        <f t="shared" si="0"/>
        <v>0</v>
      </c>
    </row>
    <row r="21" spans="2:18" ht="17.25" customHeight="1">
      <c r="B21" s="138"/>
      <c r="C21" s="143" t="s">
        <v>55</v>
      </c>
      <c r="D21" s="143"/>
      <c r="E21" s="143"/>
      <c r="F21" s="16" t="s">
        <v>56</v>
      </c>
      <c r="G21" s="4"/>
      <c r="H21" s="17">
        <v>336285</v>
      </c>
      <c r="I21" s="18">
        <v>367</v>
      </c>
      <c r="J21" s="18">
        <v>0</v>
      </c>
      <c r="K21" s="18"/>
      <c r="L21" s="18">
        <v>1182</v>
      </c>
      <c r="M21" s="18"/>
      <c r="N21" s="18">
        <v>50</v>
      </c>
      <c r="O21" s="18"/>
      <c r="P21" s="18">
        <v>1151</v>
      </c>
      <c r="Q21" s="19"/>
      <c r="R21" s="20">
        <f t="shared" si="0"/>
        <v>339035</v>
      </c>
    </row>
    <row r="22" spans="2:18" ht="17.25" customHeight="1">
      <c r="B22" s="138"/>
      <c r="C22" s="143" t="s">
        <v>83</v>
      </c>
      <c r="D22" s="143"/>
      <c r="E22" s="143"/>
      <c r="F22" s="16" t="s">
        <v>57</v>
      </c>
      <c r="G22" s="4"/>
      <c r="H22" s="17">
        <v>723554</v>
      </c>
      <c r="I22" s="18"/>
      <c r="J22" s="18"/>
      <c r="K22" s="18"/>
      <c r="L22" s="18"/>
      <c r="M22" s="18"/>
      <c r="N22" s="18"/>
      <c r="O22" s="18"/>
      <c r="P22" s="18"/>
      <c r="Q22" s="19"/>
      <c r="R22" s="20">
        <f t="shared" si="0"/>
        <v>723554</v>
      </c>
    </row>
    <row r="23" spans="2:18" ht="17.25" customHeight="1" thickBot="1">
      <c r="B23" s="176" t="s">
        <v>84</v>
      </c>
      <c r="C23" s="177"/>
      <c r="D23" s="177"/>
      <c r="E23" s="177"/>
      <c r="F23" s="178"/>
      <c r="H23" s="35">
        <f aca="true" t="shared" si="2" ref="H23:Q23">SUM(H12:H22)</f>
        <v>17440425</v>
      </c>
      <c r="I23" s="36">
        <f t="shared" si="2"/>
        <v>41438</v>
      </c>
      <c r="J23" s="36">
        <f t="shared" si="2"/>
        <v>20</v>
      </c>
      <c r="K23" s="36">
        <f t="shared" si="2"/>
        <v>102286</v>
      </c>
      <c r="L23" s="36">
        <f t="shared" si="2"/>
        <v>71458</v>
      </c>
      <c r="M23" s="36">
        <f t="shared" si="2"/>
        <v>5724</v>
      </c>
      <c r="N23" s="36">
        <f t="shared" si="2"/>
        <v>563</v>
      </c>
      <c r="O23" s="36">
        <f t="shared" si="2"/>
        <v>27697</v>
      </c>
      <c r="P23" s="36">
        <f t="shared" si="2"/>
        <v>4895</v>
      </c>
      <c r="Q23" s="37">
        <f t="shared" si="2"/>
        <v>0</v>
      </c>
      <c r="R23" s="38">
        <f t="shared" si="0"/>
        <v>17694506</v>
      </c>
    </row>
    <row r="24" spans="2:18" ht="17.25" customHeight="1">
      <c r="B24" s="141" t="s">
        <v>85</v>
      </c>
      <c r="C24" s="140" t="s">
        <v>58</v>
      </c>
      <c r="D24" s="140" t="s">
        <v>9</v>
      </c>
      <c r="E24" s="39" t="s">
        <v>59</v>
      </c>
      <c r="F24" s="40" t="s">
        <v>60</v>
      </c>
      <c r="G24" s="4"/>
      <c r="H24" s="41">
        <v>9921364</v>
      </c>
      <c r="I24" s="42">
        <v>144496</v>
      </c>
      <c r="J24" s="42">
        <v>548760</v>
      </c>
      <c r="K24" s="42">
        <v>3285</v>
      </c>
      <c r="L24" s="42">
        <v>6416</v>
      </c>
      <c r="M24" s="42">
        <v>1703</v>
      </c>
      <c r="N24" s="42"/>
      <c r="O24" s="42">
        <v>39727</v>
      </c>
      <c r="P24" s="42"/>
      <c r="Q24" s="43"/>
      <c r="R24" s="44">
        <f t="shared" si="0"/>
        <v>10665751</v>
      </c>
    </row>
    <row r="25" spans="2:18" ht="17.25" customHeight="1">
      <c r="B25" s="142"/>
      <c r="C25" s="136"/>
      <c r="D25" s="136"/>
      <c r="E25" s="29" t="s">
        <v>61</v>
      </c>
      <c r="F25" s="16" t="s">
        <v>62</v>
      </c>
      <c r="G25" s="4"/>
      <c r="H25" s="17"/>
      <c r="I25" s="18"/>
      <c r="J25" s="18"/>
      <c r="K25" s="18"/>
      <c r="L25" s="18"/>
      <c r="M25" s="18"/>
      <c r="N25" s="18"/>
      <c r="O25" s="18"/>
      <c r="P25" s="18"/>
      <c r="Q25" s="19"/>
      <c r="R25" s="20">
        <f t="shared" si="0"/>
        <v>0</v>
      </c>
    </row>
    <row r="26" spans="2:18" ht="17.25" customHeight="1">
      <c r="B26" s="142"/>
      <c r="C26" s="136"/>
      <c r="D26" s="134" t="s">
        <v>63</v>
      </c>
      <c r="E26" s="134"/>
      <c r="F26" s="16" t="s">
        <v>64</v>
      </c>
      <c r="G26" s="4"/>
      <c r="H26" s="17">
        <v>855409</v>
      </c>
      <c r="I26" s="18">
        <v>2244072</v>
      </c>
      <c r="J26" s="18">
        <v>122852</v>
      </c>
      <c r="K26" s="18"/>
      <c r="L26" s="18"/>
      <c r="M26" s="18"/>
      <c r="N26" s="18">
        <v>65398</v>
      </c>
      <c r="O26" s="18"/>
      <c r="P26" s="18">
        <v>-10140</v>
      </c>
      <c r="Q26" s="19"/>
      <c r="R26" s="20">
        <f t="shared" si="0"/>
        <v>3277591</v>
      </c>
    </row>
    <row r="27" spans="2:18" ht="17.25" customHeight="1">
      <c r="B27" s="142"/>
      <c r="C27" s="179" t="s">
        <v>67</v>
      </c>
      <c r="D27" s="179"/>
      <c r="E27" s="179"/>
      <c r="F27" s="45">
        <v>12</v>
      </c>
      <c r="H27" s="17">
        <v>4995035</v>
      </c>
      <c r="I27" s="18">
        <v>0</v>
      </c>
      <c r="J27" s="18">
        <v>0</v>
      </c>
      <c r="K27" s="18">
        <v>50</v>
      </c>
      <c r="L27" s="18">
        <v>0</v>
      </c>
      <c r="M27" s="18">
        <v>0</v>
      </c>
      <c r="N27" s="18"/>
      <c r="O27" s="18">
        <v>0</v>
      </c>
      <c r="P27" s="18"/>
      <c r="Q27" s="19"/>
      <c r="R27" s="20">
        <f t="shared" si="0"/>
        <v>4995085</v>
      </c>
    </row>
    <row r="28" spans="2:18" ht="17.25" customHeight="1" thickBot="1">
      <c r="B28" s="175"/>
      <c r="C28" s="180" t="s">
        <v>86</v>
      </c>
      <c r="D28" s="180"/>
      <c r="E28" s="180"/>
      <c r="F28" s="46">
        <v>14</v>
      </c>
      <c r="H28" s="47">
        <v>14623351</v>
      </c>
      <c r="I28" s="23">
        <v>33398</v>
      </c>
      <c r="J28" s="23">
        <v>15558</v>
      </c>
      <c r="K28" s="23">
        <v>0</v>
      </c>
      <c r="L28" s="23">
        <v>9</v>
      </c>
      <c r="M28" s="23">
        <v>0</v>
      </c>
      <c r="N28" s="23"/>
      <c r="O28" s="23">
        <v>39</v>
      </c>
      <c r="P28" s="23"/>
      <c r="Q28" s="24"/>
      <c r="R28" s="25">
        <f t="shared" si="0"/>
        <v>14672355</v>
      </c>
    </row>
    <row r="29" spans="2:18" ht="17.25" customHeight="1">
      <c r="B29" s="163" t="s">
        <v>87</v>
      </c>
      <c r="C29" s="164"/>
      <c r="D29" s="164"/>
      <c r="E29" s="164"/>
      <c r="F29" s="165"/>
      <c r="H29" s="48">
        <f aca="true" t="shared" si="3" ref="H29:Q29">SUM(H24:H28)</f>
        <v>30395159</v>
      </c>
      <c r="I29" s="49">
        <f t="shared" si="3"/>
        <v>2421966</v>
      </c>
      <c r="J29" s="49">
        <f t="shared" si="3"/>
        <v>687170</v>
      </c>
      <c r="K29" s="49">
        <f t="shared" si="3"/>
        <v>3335</v>
      </c>
      <c r="L29" s="49">
        <f t="shared" si="3"/>
        <v>6425</v>
      </c>
      <c r="M29" s="49">
        <f t="shared" si="3"/>
        <v>1703</v>
      </c>
      <c r="N29" s="49">
        <f t="shared" si="3"/>
        <v>65398</v>
      </c>
      <c r="O29" s="49">
        <f t="shared" si="3"/>
        <v>39766</v>
      </c>
      <c r="P29" s="49">
        <f t="shared" si="3"/>
        <v>-10140</v>
      </c>
      <c r="Q29" s="50">
        <f t="shared" si="3"/>
        <v>0</v>
      </c>
      <c r="R29" s="15">
        <f t="shared" si="0"/>
        <v>33610782</v>
      </c>
    </row>
    <row r="30" spans="2:18" ht="17.25" customHeight="1">
      <c r="B30" s="166" t="s">
        <v>88</v>
      </c>
      <c r="C30" s="167"/>
      <c r="D30" s="167"/>
      <c r="E30" s="167"/>
      <c r="F30" s="168"/>
      <c r="H30" s="51">
        <f aca="true" t="shared" si="4" ref="H30:Q30">+H23+H29</f>
        <v>47835584</v>
      </c>
      <c r="I30" s="52">
        <f t="shared" si="4"/>
        <v>2463404</v>
      </c>
      <c r="J30" s="52">
        <f t="shared" si="4"/>
        <v>687190</v>
      </c>
      <c r="K30" s="52">
        <f t="shared" si="4"/>
        <v>105621</v>
      </c>
      <c r="L30" s="52">
        <f t="shared" si="4"/>
        <v>77883</v>
      </c>
      <c r="M30" s="52">
        <f t="shared" si="4"/>
        <v>7427</v>
      </c>
      <c r="N30" s="52">
        <f t="shared" si="4"/>
        <v>65961</v>
      </c>
      <c r="O30" s="52">
        <f t="shared" si="4"/>
        <v>67463</v>
      </c>
      <c r="P30" s="52">
        <f t="shared" si="4"/>
        <v>-5245</v>
      </c>
      <c r="Q30" s="53">
        <f t="shared" si="4"/>
        <v>0</v>
      </c>
      <c r="R30" s="20">
        <f t="shared" si="0"/>
        <v>51305288</v>
      </c>
    </row>
    <row r="31" spans="2:18" ht="17.25" customHeight="1" thickBot="1">
      <c r="B31" s="169" t="s">
        <v>89</v>
      </c>
      <c r="C31" s="170"/>
      <c r="D31" s="170"/>
      <c r="E31" s="170"/>
      <c r="F31" s="171"/>
      <c r="H31" s="54">
        <f aca="true" t="shared" si="5" ref="H31:Q31">+H11-H30</f>
        <v>0</v>
      </c>
      <c r="I31" s="55">
        <f t="shared" si="5"/>
        <v>0</v>
      </c>
      <c r="J31" s="55">
        <f t="shared" si="5"/>
        <v>0</v>
      </c>
      <c r="K31" s="55">
        <f t="shared" si="5"/>
        <v>0</v>
      </c>
      <c r="L31" s="55">
        <f t="shared" si="5"/>
        <v>0</v>
      </c>
      <c r="M31" s="55">
        <f t="shared" si="5"/>
        <v>0</v>
      </c>
      <c r="N31" s="55">
        <f t="shared" si="5"/>
        <v>0</v>
      </c>
      <c r="O31" s="55">
        <f t="shared" si="5"/>
        <v>0</v>
      </c>
      <c r="P31" s="55">
        <f t="shared" si="5"/>
        <v>0</v>
      </c>
      <c r="Q31" s="56">
        <f t="shared" si="5"/>
        <v>0</v>
      </c>
      <c r="R31" s="38">
        <f t="shared" si="0"/>
        <v>0</v>
      </c>
    </row>
    <row r="32" ht="12">
      <c r="B32" s="1" t="s">
        <v>155</v>
      </c>
    </row>
  </sheetData>
  <mergeCells count="39">
    <mergeCell ref="O4:P4"/>
    <mergeCell ref="Q4:Q5"/>
    <mergeCell ref="B12:B22"/>
    <mergeCell ref="C12:C15"/>
    <mergeCell ref="D12:E12"/>
    <mergeCell ref="D13:D14"/>
    <mergeCell ref="D15:E15"/>
    <mergeCell ref="C16:C20"/>
    <mergeCell ref="D16:E16"/>
    <mergeCell ref="D17:D19"/>
    <mergeCell ref="D24:D25"/>
    <mergeCell ref="D26:E26"/>
    <mergeCell ref="C24:C26"/>
    <mergeCell ref="H3:J3"/>
    <mergeCell ref="H4:H5"/>
    <mergeCell ref="I4:I5"/>
    <mergeCell ref="J4:J5"/>
    <mergeCell ref="D20:E20"/>
    <mergeCell ref="C21:E21"/>
    <mergeCell ref="R3:R6"/>
    <mergeCell ref="B8:F8"/>
    <mergeCell ref="B11:F11"/>
    <mergeCell ref="B9:E9"/>
    <mergeCell ref="B3:F6"/>
    <mergeCell ref="K3:L3"/>
    <mergeCell ref="M3:Q3"/>
    <mergeCell ref="K4:K5"/>
    <mergeCell ref="L4:L5"/>
    <mergeCell ref="M4:N4"/>
    <mergeCell ref="B29:F29"/>
    <mergeCell ref="B30:F30"/>
    <mergeCell ref="B31:F31"/>
    <mergeCell ref="A9:A10"/>
    <mergeCell ref="B10:E10"/>
    <mergeCell ref="B24:B28"/>
    <mergeCell ref="B23:F23"/>
    <mergeCell ref="C27:E27"/>
    <mergeCell ref="C28:E28"/>
    <mergeCell ref="C22:E22"/>
  </mergeCells>
  <printOptions headings="1"/>
  <pageMargins left="0.7874015748031497" right="0.7874015748031497" top="0.7874015748031497" bottom="0.7874015748031497" header="0.1968503937007874" footer="0.2755905511811024"/>
  <pageSetup cellComments="asDisplayed" fitToHeight="1" fitToWidth="1" horizontalDpi="600" verticalDpi="600" orientation="landscape" paperSize="9" scale="91" r:id="rId2"/>
  <drawing r:id="rId1"/>
</worksheet>
</file>

<file path=xl/worksheets/sheet6.xml><?xml version="1.0" encoding="utf-8"?>
<worksheet xmlns="http://schemas.openxmlformats.org/spreadsheetml/2006/main" xmlns:r="http://schemas.openxmlformats.org/officeDocument/2006/relationships">
  <sheetPr codeName="Sheet26">
    <pageSetUpPr fitToPage="1"/>
  </sheetPr>
  <dimension ref="B1:S36"/>
  <sheetViews>
    <sheetView workbookViewId="0" topLeftCell="A1">
      <selection activeCell="H1" sqref="H1"/>
    </sheetView>
  </sheetViews>
  <sheetFormatPr defaultColWidth="9.00390625" defaultRowHeight="13.5"/>
  <cols>
    <col min="1" max="1" width="3.125" style="57" customWidth="1"/>
    <col min="2" max="2" width="3.50390625" style="57" customWidth="1"/>
    <col min="3" max="3" width="5.625" style="57" customWidth="1"/>
    <col min="4" max="4" width="6.00390625" style="57" customWidth="1"/>
    <col min="5" max="5" width="18.00390625" style="57" customWidth="1"/>
    <col min="6" max="6" width="4.25390625" style="58" customWidth="1"/>
    <col min="7" max="7" width="1.00390625" style="57" customWidth="1"/>
    <col min="8" max="8" width="10.25390625" style="57" customWidth="1"/>
    <col min="9" max="9" width="8.375" style="57" customWidth="1"/>
    <col min="10" max="11" width="7.00390625" style="57" customWidth="1"/>
    <col min="12" max="12" width="10.375" style="57" customWidth="1"/>
    <col min="13" max="16" width="7.875" style="57" customWidth="1"/>
    <col min="17" max="17" width="7.625" style="57" customWidth="1"/>
    <col min="18" max="18" width="9.625" style="57" customWidth="1"/>
    <col min="19" max="19" width="11.875" style="57" customWidth="1"/>
    <col min="20" max="16384" width="9.00390625" style="57" customWidth="1"/>
  </cols>
  <sheetData>
    <row r="1" ht="18.75" customHeight="1">
      <c r="B1" s="133" t="s">
        <v>149</v>
      </c>
    </row>
    <row r="2" spans="8:18" ht="16.5" customHeight="1" thickBot="1">
      <c r="H2" s="59"/>
      <c r="I2" s="59"/>
      <c r="J2" s="59"/>
      <c r="K2" s="59"/>
      <c r="L2" s="59"/>
      <c r="M2" s="59"/>
      <c r="N2" s="59"/>
      <c r="O2" s="59"/>
      <c r="P2" s="59"/>
      <c r="Q2" s="59"/>
      <c r="R2" s="59"/>
    </row>
    <row r="3" spans="2:19" ht="21" customHeight="1">
      <c r="B3" s="153"/>
      <c r="C3" s="154"/>
      <c r="D3" s="154"/>
      <c r="E3" s="154"/>
      <c r="F3" s="155"/>
      <c r="G3" s="60"/>
      <c r="H3" s="216" t="s">
        <v>5</v>
      </c>
      <c r="I3" s="204"/>
      <c r="J3" s="204"/>
      <c r="K3" s="205"/>
      <c r="L3" s="162" t="s">
        <v>6</v>
      </c>
      <c r="M3" s="204"/>
      <c r="N3" s="204"/>
      <c r="O3" s="204"/>
      <c r="P3" s="205"/>
      <c r="Q3" s="207" t="s">
        <v>7</v>
      </c>
      <c r="R3" s="213" t="s">
        <v>8</v>
      </c>
      <c r="S3" s="193" t="s">
        <v>68</v>
      </c>
    </row>
    <row r="4" spans="2:19" s="61" customFormat="1" ht="25.5" customHeight="1">
      <c r="B4" s="156"/>
      <c r="C4" s="157"/>
      <c r="D4" s="157"/>
      <c r="E4" s="157"/>
      <c r="F4" s="158"/>
      <c r="G4" s="62"/>
      <c r="H4" s="175" t="s">
        <v>18</v>
      </c>
      <c r="I4" s="201" t="s">
        <v>19</v>
      </c>
      <c r="J4" s="203"/>
      <c r="K4" s="199" t="s">
        <v>20</v>
      </c>
      <c r="L4" s="199" t="s">
        <v>21</v>
      </c>
      <c r="M4" s="201" t="s">
        <v>19</v>
      </c>
      <c r="N4" s="202"/>
      <c r="O4" s="203"/>
      <c r="P4" s="199" t="s">
        <v>22</v>
      </c>
      <c r="Q4" s="208"/>
      <c r="R4" s="214"/>
      <c r="S4" s="194"/>
    </row>
    <row r="5" spans="2:19" s="61" customFormat="1" ht="63" customHeight="1">
      <c r="B5" s="156"/>
      <c r="C5" s="157"/>
      <c r="D5" s="157"/>
      <c r="E5" s="157"/>
      <c r="F5" s="158"/>
      <c r="G5" s="62"/>
      <c r="H5" s="206"/>
      <c r="I5" s="63" t="s">
        <v>90</v>
      </c>
      <c r="J5" s="63" t="s">
        <v>26</v>
      </c>
      <c r="K5" s="200"/>
      <c r="L5" s="200"/>
      <c r="M5" s="63" t="s">
        <v>27</v>
      </c>
      <c r="N5" s="64" t="s">
        <v>28</v>
      </c>
      <c r="O5" s="65" t="s">
        <v>29</v>
      </c>
      <c r="P5" s="200"/>
      <c r="Q5" s="208"/>
      <c r="R5" s="215"/>
      <c r="S5" s="194"/>
    </row>
    <row r="6" spans="2:19" ht="19.5" customHeight="1" thickBot="1">
      <c r="B6" s="159"/>
      <c r="C6" s="160"/>
      <c r="D6" s="160"/>
      <c r="E6" s="160"/>
      <c r="F6" s="161"/>
      <c r="G6" s="60"/>
      <c r="H6" s="8" t="s">
        <v>91</v>
      </c>
      <c r="I6" s="9" t="s">
        <v>92</v>
      </c>
      <c r="J6" s="9" t="s">
        <v>93</v>
      </c>
      <c r="K6" s="9" t="s">
        <v>94</v>
      </c>
      <c r="L6" s="9" t="s">
        <v>95</v>
      </c>
      <c r="M6" s="9" t="s">
        <v>49</v>
      </c>
      <c r="N6" s="10" t="s">
        <v>96</v>
      </c>
      <c r="O6" s="10" t="s">
        <v>52</v>
      </c>
      <c r="P6" s="10" t="s">
        <v>97</v>
      </c>
      <c r="Q6" s="9" t="s">
        <v>98</v>
      </c>
      <c r="R6" s="66" t="s">
        <v>99</v>
      </c>
      <c r="S6" s="195"/>
    </row>
    <row r="7" spans="2:18" ht="6" customHeight="1" thickBot="1">
      <c r="B7" s="60"/>
      <c r="C7" s="60"/>
      <c r="D7" s="60"/>
      <c r="E7" s="60"/>
      <c r="F7" s="67"/>
      <c r="G7" s="60"/>
      <c r="H7" s="68"/>
      <c r="I7" s="68"/>
      <c r="J7" s="68"/>
      <c r="K7" s="68"/>
      <c r="L7" s="68"/>
      <c r="M7" s="68"/>
      <c r="N7" s="68"/>
      <c r="O7" s="68"/>
      <c r="P7" s="68"/>
      <c r="Q7" s="68"/>
      <c r="R7" s="68"/>
    </row>
    <row r="8" spans="2:19" ht="15.75" customHeight="1">
      <c r="B8" s="186" t="s">
        <v>30</v>
      </c>
      <c r="C8" s="189" t="s">
        <v>31</v>
      </c>
      <c r="D8" s="190" t="s">
        <v>3</v>
      </c>
      <c r="E8" s="190"/>
      <c r="F8" s="40" t="s">
        <v>32</v>
      </c>
      <c r="G8" s="60"/>
      <c r="H8" s="69">
        <v>15524717</v>
      </c>
      <c r="I8" s="70">
        <v>76324</v>
      </c>
      <c r="J8" s="70">
        <v>21463</v>
      </c>
      <c r="K8" s="70">
        <v>12488</v>
      </c>
      <c r="L8" s="71">
        <v>682062</v>
      </c>
      <c r="M8" s="72"/>
      <c r="N8" s="73">
        <v>18843</v>
      </c>
      <c r="O8" s="73">
        <v>44689</v>
      </c>
      <c r="P8" s="72"/>
      <c r="Q8" s="71">
        <v>336285</v>
      </c>
      <c r="R8" s="73">
        <v>723554</v>
      </c>
      <c r="S8" s="74">
        <f aca="true" t="shared" si="0" ref="S8:S35">SUM(H8:R8)</f>
        <v>17440425</v>
      </c>
    </row>
    <row r="9" spans="2:19" ht="15.75" customHeight="1">
      <c r="B9" s="187"/>
      <c r="C9" s="135"/>
      <c r="D9" s="134" t="s">
        <v>6</v>
      </c>
      <c r="E9" s="134"/>
      <c r="F9" s="16" t="s">
        <v>33</v>
      </c>
      <c r="G9" s="60"/>
      <c r="H9" s="17">
        <v>40275</v>
      </c>
      <c r="I9" s="18">
        <v>0</v>
      </c>
      <c r="J9" s="18">
        <v>0</v>
      </c>
      <c r="K9" s="34"/>
      <c r="L9" s="18">
        <v>796</v>
      </c>
      <c r="M9" s="18"/>
      <c r="N9" s="18">
        <v>0</v>
      </c>
      <c r="O9" s="18">
        <v>0</v>
      </c>
      <c r="P9" s="34"/>
      <c r="Q9" s="18">
        <v>367</v>
      </c>
      <c r="R9" s="18"/>
      <c r="S9" s="75">
        <f t="shared" si="0"/>
        <v>41438</v>
      </c>
    </row>
    <row r="10" spans="2:19" ht="15.75" customHeight="1">
      <c r="B10" s="187"/>
      <c r="C10" s="135"/>
      <c r="D10" s="134" t="s">
        <v>34</v>
      </c>
      <c r="E10" s="134"/>
      <c r="F10" s="16" t="s">
        <v>35</v>
      </c>
      <c r="G10" s="60"/>
      <c r="H10" s="17">
        <v>20</v>
      </c>
      <c r="I10" s="18">
        <v>0</v>
      </c>
      <c r="J10" s="18">
        <v>0</v>
      </c>
      <c r="K10" s="34"/>
      <c r="L10" s="18">
        <v>0</v>
      </c>
      <c r="M10" s="18"/>
      <c r="N10" s="18">
        <v>0</v>
      </c>
      <c r="O10" s="18">
        <v>0</v>
      </c>
      <c r="P10" s="34"/>
      <c r="Q10" s="18">
        <v>0</v>
      </c>
      <c r="R10" s="18"/>
      <c r="S10" s="75">
        <f t="shared" si="0"/>
        <v>20</v>
      </c>
    </row>
    <row r="11" spans="2:19" ht="15.75" customHeight="1">
      <c r="B11" s="187"/>
      <c r="C11" s="191" t="s">
        <v>5</v>
      </c>
      <c r="D11" s="134" t="s">
        <v>13</v>
      </c>
      <c r="E11" s="134"/>
      <c r="F11" s="16" t="s">
        <v>36</v>
      </c>
      <c r="G11" s="60"/>
      <c r="H11" s="76">
        <v>102286</v>
      </c>
      <c r="I11" s="18"/>
      <c r="J11" s="18"/>
      <c r="K11" s="18"/>
      <c r="L11" s="34"/>
      <c r="M11" s="18"/>
      <c r="N11" s="18"/>
      <c r="O11" s="18"/>
      <c r="P11" s="18"/>
      <c r="Q11" s="34"/>
      <c r="R11" s="18"/>
      <c r="S11" s="75">
        <f t="shared" si="0"/>
        <v>102286</v>
      </c>
    </row>
    <row r="12" spans="2:19" ht="15.75" customHeight="1">
      <c r="B12" s="187"/>
      <c r="C12" s="191"/>
      <c r="D12" s="134" t="s">
        <v>37</v>
      </c>
      <c r="E12" s="134"/>
      <c r="F12" s="16" t="s">
        <v>38</v>
      </c>
      <c r="G12" s="60"/>
      <c r="H12" s="76">
        <v>50419</v>
      </c>
      <c r="I12" s="18"/>
      <c r="J12" s="18"/>
      <c r="K12" s="18"/>
      <c r="L12" s="77">
        <v>19857</v>
      </c>
      <c r="M12" s="18"/>
      <c r="N12" s="18"/>
      <c r="O12" s="18"/>
      <c r="P12" s="18"/>
      <c r="Q12" s="77">
        <v>1182</v>
      </c>
      <c r="R12" s="18"/>
      <c r="S12" s="75">
        <f t="shared" si="0"/>
        <v>71458</v>
      </c>
    </row>
    <row r="13" spans="2:19" ht="15.75" customHeight="1">
      <c r="B13" s="187"/>
      <c r="C13" s="192" t="s">
        <v>6</v>
      </c>
      <c r="D13" s="136" t="s">
        <v>15</v>
      </c>
      <c r="E13" s="31" t="s">
        <v>24</v>
      </c>
      <c r="F13" s="16" t="s">
        <v>100</v>
      </c>
      <c r="G13" s="60"/>
      <c r="H13" s="76">
        <v>5724</v>
      </c>
      <c r="I13" s="18"/>
      <c r="J13" s="18"/>
      <c r="K13" s="18"/>
      <c r="L13" s="34"/>
      <c r="M13" s="18"/>
      <c r="N13" s="18"/>
      <c r="O13" s="18"/>
      <c r="P13" s="18"/>
      <c r="Q13" s="77"/>
      <c r="R13" s="18"/>
      <c r="S13" s="75">
        <f t="shared" si="0"/>
        <v>5724</v>
      </c>
    </row>
    <row r="14" spans="2:19" ht="15.75" customHeight="1">
      <c r="B14" s="187"/>
      <c r="C14" s="192"/>
      <c r="D14" s="136"/>
      <c r="E14" s="29" t="s">
        <v>25</v>
      </c>
      <c r="F14" s="16" t="s">
        <v>39</v>
      </c>
      <c r="G14" s="60"/>
      <c r="H14" s="78"/>
      <c r="I14" s="18"/>
      <c r="J14" s="18"/>
      <c r="K14" s="18"/>
      <c r="L14" s="77">
        <v>513</v>
      </c>
      <c r="M14" s="18"/>
      <c r="N14" s="18"/>
      <c r="O14" s="18"/>
      <c r="P14" s="18"/>
      <c r="Q14" s="77">
        <v>50</v>
      </c>
      <c r="R14" s="18"/>
      <c r="S14" s="75">
        <f t="shared" si="0"/>
        <v>563</v>
      </c>
    </row>
    <row r="15" spans="2:19" ht="15.75" customHeight="1">
      <c r="B15" s="187"/>
      <c r="C15" s="192"/>
      <c r="D15" s="136" t="s">
        <v>16</v>
      </c>
      <c r="E15" s="29" t="s">
        <v>24</v>
      </c>
      <c r="F15" s="16" t="s">
        <v>101</v>
      </c>
      <c r="G15" s="60"/>
      <c r="H15" s="76">
        <v>27282</v>
      </c>
      <c r="I15" s="18">
        <v>11</v>
      </c>
      <c r="J15" s="18">
        <v>404</v>
      </c>
      <c r="K15" s="18"/>
      <c r="L15" s="34"/>
      <c r="M15" s="18"/>
      <c r="N15" s="18"/>
      <c r="O15" s="18"/>
      <c r="P15" s="18"/>
      <c r="Q15" s="77"/>
      <c r="R15" s="18"/>
      <c r="S15" s="75">
        <f t="shared" si="0"/>
        <v>27697</v>
      </c>
    </row>
    <row r="16" spans="2:19" ht="15.75" customHeight="1">
      <c r="B16" s="187"/>
      <c r="C16" s="192"/>
      <c r="D16" s="136"/>
      <c r="E16" s="29" t="s">
        <v>25</v>
      </c>
      <c r="F16" s="16" t="s">
        <v>40</v>
      </c>
      <c r="G16" s="60"/>
      <c r="H16" s="78"/>
      <c r="I16" s="18"/>
      <c r="J16" s="18"/>
      <c r="K16" s="18"/>
      <c r="L16" s="77">
        <v>3468</v>
      </c>
      <c r="M16" s="34"/>
      <c r="N16" s="18">
        <v>269</v>
      </c>
      <c r="O16" s="18">
        <v>7</v>
      </c>
      <c r="P16" s="18"/>
      <c r="Q16" s="77">
        <v>1151</v>
      </c>
      <c r="R16" s="18"/>
      <c r="S16" s="75">
        <f t="shared" si="0"/>
        <v>4895</v>
      </c>
    </row>
    <row r="17" spans="2:19" ht="15.75" customHeight="1">
      <c r="B17" s="187"/>
      <c r="C17" s="192"/>
      <c r="D17" s="134" t="s">
        <v>17</v>
      </c>
      <c r="E17" s="134"/>
      <c r="F17" s="16" t="s">
        <v>102</v>
      </c>
      <c r="G17" s="60"/>
      <c r="H17" s="78"/>
      <c r="I17" s="18"/>
      <c r="J17" s="18"/>
      <c r="K17" s="18"/>
      <c r="L17" s="34"/>
      <c r="M17" s="18"/>
      <c r="N17" s="18"/>
      <c r="O17" s="18"/>
      <c r="P17" s="18"/>
      <c r="Q17" s="34"/>
      <c r="R17" s="18"/>
      <c r="S17" s="75">
        <f t="shared" si="0"/>
        <v>0</v>
      </c>
    </row>
    <row r="18" spans="2:19" ht="15.75" customHeight="1" thickBot="1">
      <c r="B18" s="196"/>
      <c r="C18" s="197" t="s">
        <v>103</v>
      </c>
      <c r="D18" s="197"/>
      <c r="E18" s="197"/>
      <c r="F18" s="198"/>
      <c r="G18" s="60"/>
      <c r="H18" s="79">
        <f aca="true" t="shared" si="1" ref="H18:R18">SUM(H8:H17)</f>
        <v>15750723</v>
      </c>
      <c r="I18" s="80">
        <f t="shared" si="1"/>
        <v>76335</v>
      </c>
      <c r="J18" s="80">
        <f t="shared" si="1"/>
        <v>21867</v>
      </c>
      <c r="K18" s="80">
        <f t="shared" si="1"/>
        <v>12488</v>
      </c>
      <c r="L18" s="80">
        <f t="shared" si="1"/>
        <v>706696</v>
      </c>
      <c r="M18" s="80">
        <f t="shared" si="1"/>
        <v>0</v>
      </c>
      <c r="N18" s="80">
        <f t="shared" si="1"/>
        <v>19112</v>
      </c>
      <c r="O18" s="80">
        <f t="shared" si="1"/>
        <v>44696</v>
      </c>
      <c r="P18" s="80">
        <f t="shared" si="1"/>
        <v>0</v>
      </c>
      <c r="Q18" s="80">
        <f t="shared" si="1"/>
        <v>339035</v>
      </c>
      <c r="R18" s="80">
        <f t="shared" si="1"/>
        <v>723554</v>
      </c>
      <c r="S18" s="81">
        <f t="shared" si="0"/>
        <v>17694506</v>
      </c>
    </row>
    <row r="19" spans="2:19" ht="15.75" customHeight="1">
      <c r="B19" s="210" t="s">
        <v>65</v>
      </c>
      <c r="C19" s="219" t="s">
        <v>10</v>
      </c>
      <c r="D19" s="212" t="s">
        <v>1</v>
      </c>
      <c r="E19" s="212"/>
      <c r="F19" s="40">
        <v>4</v>
      </c>
      <c r="G19" s="60"/>
      <c r="H19" s="69">
        <v>8725717</v>
      </c>
      <c r="I19" s="73">
        <v>7671</v>
      </c>
      <c r="J19" s="73">
        <v>35780</v>
      </c>
      <c r="K19" s="70">
        <v>4009</v>
      </c>
      <c r="L19" s="71">
        <v>1262843</v>
      </c>
      <c r="M19" s="72"/>
      <c r="N19" s="73">
        <v>43288</v>
      </c>
      <c r="O19" s="73">
        <v>14730</v>
      </c>
      <c r="P19" s="72"/>
      <c r="Q19" s="73">
        <v>284862</v>
      </c>
      <c r="R19" s="73">
        <v>0</v>
      </c>
      <c r="S19" s="74">
        <f t="shared" si="0"/>
        <v>10378900</v>
      </c>
    </row>
    <row r="20" spans="2:19" ht="15.75" customHeight="1">
      <c r="B20" s="138"/>
      <c r="C20" s="139"/>
      <c r="D20" s="143" t="s">
        <v>0</v>
      </c>
      <c r="E20" s="143"/>
      <c r="F20" s="16">
        <v>5</v>
      </c>
      <c r="G20" s="60"/>
      <c r="H20" s="30">
        <v>3191636</v>
      </c>
      <c r="I20" s="18">
        <v>1798</v>
      </c>
      <c r="J20" s="18">
        <v>4872</v>
      </c>
      <c r="K20" s="77">
        <v>2130</v>
      </c>
      <c r="L20" s="33">
        <v>464580</v>
      </c>
      <c r="M20" s="34"/>
      <c r="N20" s="18">
        <v>10619</v>
      </c>
      <c r="O20" s="18">
        <v>1153</v>
      </c>
      <c r="P20" s="34"/>
      <c r="Q20" s="18">
        <v>32840</v>
      </c>
      <c r="R20" s="18">
        <v>0</v>
      </c>
      <c r="S20" s="75">
        <f t="shared" si="0"/>
        <v>3709628</v>
      </c>
    </row>
    <row r="21" spans="2:19" ht="15.75" customHeight="1">
      <c r="B21" s="138"/>
      <c r="C21" s="139"/>
      <c r="D21" s="209" t="s">
        <v>66</v>
      </c>
      <c r="E21" s="209"/>
      <c r="F21" s="16">
        <v>6</v>
      </c>
      <c r="G21" s="60"/>
      <c r="H21" s="30">
        <v>1614737</v>
      </c>
      <c r="I21" s="18">
        <v>604</v>
      </c>
      <c r="J21" s="18">
        <v>7441</v>
      </c>
      <c r="K21" s="77">
        <v>0</v>
      </c>
      <c r="L21" s="33">
        <v>-1721</v>
      </c>
      <c r="M21" s="34"/>
      <c r="N21" s="18">
        <v>369</v>
      </c>
      <c r="O21" s="18">
        <v>1635</v>
      </c>
      <c r="P21" s="34"/>
      <c r="Q21" s="18">
        <v>5672</v>
      </c>
      <c r="R21" s="18">
        <v>35109</v>
      </c>
      <c r="S21" s="75">
        <f t="shared" si="0"/>
        <v>1663846</v>
      </c>
    </row>
    <row r="22" spans="2:19" ht="15.75" customHeight="1">
      <c r="B22" s="138"/>
      <c r="C22" s="139"/>
      <c r="D22" s="143" t="s">
        <v>23</v>
      </c>
      <c r="E22" s="143"/>
      <c r="F22" s="16">
        <v>7</v>
      </c>
      <c r="G22" s="60"/>
      <c r="H22" s="30">
        <v>5153000</v>
      </c>
      <c r="I22" s="18">
        <v>1744</v>
      </c>
      <c r="J22" s="18">
        <v>4088</v>
      </c>
      <c r="K22" s="34"/>
      <c r="L22" s="18"/>
      <c r="M22" s="34"/>
      <c r="N22" s="18"/>
      <c r="O22" s="18"/>
      <c r="P22" s="34"/>
      <c r="Q22" s="18"/>
      <c r="R22" s="18">
        <v>-723554</v>
      </c>
      <c r="S22" s="75">
        <f t="shared" si="0"/>
        <v>4435278</v>
      </c>
    </row>
    <row r="23" spans="2:19" ht="14.25" customHeight="1" thickBot="1">
      <c r="B23" s="211"/>
      <c r="C23" s="217" t="s">
        <v>104</v>
      </c>
      <c r="D23" s="217"/>
      <c r="E23" s="217"/>
      <c r="F23" s="218"/>
      <c r="H23" s="82">
        <f aca="true" t="shared" si="2" ref="H23:R23">SUM(H19:H22)</f>
        <v>18685090</v>
      </c>
      <c r="I23" s="83">
        <f t="shared" si="2"/>
        <v>11817</v>
      </c>
      <c r="J23" s="83">
        <f t="shared" si="2"/>
        <v>52181</v>
      </c>
      <c r="K23" s="83">
        <f t="shared" si="2"/>
        <v>6139</v>
      </c>
      <c r="L23" s="83">
        <f t="shared" si="2"/>
        <v>1725702</v>
      </c>
      <c r="M23" s="83">
        <f t="shared" si="2"/>
        <v>0</v>
      </c>
      <c r="N23" s="83">
        <f t="shared" si="2"/>
        <v>54276</v>
      </c>
      <c r="O23" s="83">
        <f t="shared" si="2"/>
        <v>17518</v>
      </c>
      <c r="P23" s="83">
        <f t="shared" si="2"/>
        <v>0</v>
      </c>
      <c r="Q23" s="83">
        <f t="shared" si="2"/>
        <v>323374</v>
      </c>
      <c r="R23" s="83">
        <f t="shared" si="2"/>
        <v>-688445</v>
      </c>
      <c r="S23" s="81">
        <f t="shared" si="0"/>
        <v>20187652</v>
      </c>
    </row>
    <row r="24" spans="2:19" ht="15.75" customHeight="1">
      <c r="B24" s="186" t="s">
        <v>30</v>
      </c>
      <c r="C24" s="189" t="s">
        <v>31</v>
      </c>
      <c r="D24" s="190" t="s">
        <v>3</v>
      </c>
      <c r="E24" s="190"/>
      <c r="F24" s="40" t="s">
        <v>32</v>
      </c>
      <c r="G24" s="60"/>
      <c r="H24" s="69">
        <v>34435813</v>
      </c>
      <c r="I24" s="70"/>
      <c r="J24" s="70"/>
      <c r="K24" s="70">
        <v>18627</v>
      </c>
      <c r="L24" s="71"/>
      <c r="M24" s="72"/>
      <c r="N24" s="73"/>
      <c r="O24" s="73"/>
      <c r="P24" s="72"/>
      <c r="Q24" s="71"/>
      <c r="R24" s="73">
        <v>35109</v>
      </c>
      <c r="S24" s="74">
        <f t="shared" si="0"/>
        <v>34489549</v>
      </c>
    </row>
    <row r="25" spans="2:19" ht="15.75" customHeight="1">
      <c r="B25" s="187"/>
      <c r="C25" s="135"/>
      <c r="D25" s="134" t="s">
        <v>6</v>
      </c>
      <c r="E25" s="134"/>
      <c r="F25" s="16" t="s">
        <v>33</v>
      </c>
      <c r="G25" s="60"/>
      <c r="H25" s="17"/>
      <c r="I25" s="18"/>
      <c r="J25" s="18"/>
      <c r="K25" s="34"/>
      <c r="L25" s="18">
        <v>2432398</v>
      </c>
      <c r="M25" s="18"/>
      <c r="N25" s="18"/>
      <c r="O25" s="18"/>
      <c r="P25" s="34"/>
      <c r="Q25" s="18"/>
      <c r="R25" s="18"/>
      <c r="S25" s="75">
        <f t="shared" si="0"/>
        <v>2432398</v>
      </c>
    </row>
    <row r="26" spans="2:19" ht="15.75" customHeight="1">
      <c r="B26" s="187"/>
      <c r="C26" s="135"/>
      <c r="D26" s="134" t="s">
        <v>34</v>
      </c>
      <c r="E26" s="134"/>
      <c r="F26" s="16" t="s">
        <v>35</v>
      </c>
      <c r="G26" s="60"/>
      <c r="H26" s="17"/>
      <c r="I26" s="18"/>
      <c r="J26" s="18"/>
      <c r="K26" s="34"/>
      <c r="L26" s="18"/>
      <c r="M26" s="18"/>
      <c r="N26" s="18"/>
      <c r="O26" s="18"/>
      <c r="P26" s="34"/>
      <c r="Q26" s="18">
        <v>662409</v>
      </c>
      <c r="R26" s="18"/>
      <c r="S26" s="75">
        <f t="shared" si="0"/>
        <v>662409</v>
      </c>
    </row>
    <row r="27" spans="2:19" ht="15.75" customHeight="1">
      <c r="B27" s="187"/>
      <c r="C27" s="191" t="s">
        <v>5</v>
      </c>
      <c r="D27" s="134" t="s">
        <v>13</v>
      </c>
      <c r="E27" s="134"/>
      <c r="F27" s="16" t="s">
        <v>36</v>
      </c>
      <c r="G27" s="60"/>
      <c r="H27" s="76"/>
      <c r="I27" s="18">
        <v>88152</v>
      </c>
      <c r="J27" s="18"/>
      <c r="K27" s="18"/>
      <c r="L27" s="34"/>
      <c r="M27" s="18"/>
      <c r="N27" s="18"/>
      <c r="O27" s="18"/>
      <c r="P27" s="18"/>
      <c r="Q27" s="34"/>
      <c r="R27" s="18"/>
      <c r="S27" s="75">
        <f t="shared" si="0"/>
        <v>88152</v>
      </c>
    </row>
    <row r="28" spans="2:19" ht="15.75" customHeight="1">
      <c r="B28" s="187"/>
      <c r="C28" s="191"/>
      <c r="D28" s="134" t="s">
        <v>37</v>
      </c>
      <c r="E28" s="134"/>
      <c r="F28" s="16" t="s">
        <v>38</v>
      </c>
      <c r="G28" s="60"/>
      <c r="H28" s="76"/>
      <c r="I28" s="18"/>
      <c r="J28" s="18">
        <v>74048</v>
      </c>
      <c r="K28" s="18"/>
      <c r="L28" s="77"/>
      <c r="M28" s="18"/>
      <c r="N28" s="18"/>
      <c r="O28" s="18"/>
      <c r="P28" s="18"/>
      <c r="Q28" s="77"/>
      <c r="R28" s="18"/>
      <c r="S28" s="75">
        <f t="shared" si="0"/>
        <v>74048</v>
      </c>
    </row>
    <row r="29" spans="2:19" ht="15.75" customHeight="1">
      <c r="B29" s="187"/>
      <c r="C29" s="192" t="s">
        <v>6</v>
      </c>
      <c r="D29" s="136" t="s">
        <v>15</v>
      </c>
      <c r="E29" s="31" t="s">
        <v>24</v>
      </c>
      <c r="F29" s="16" t="s">
        <v>100</v>
      </c>
      <c r="G29" s="60"/>
      <c r="H29" s="76"/>
      <c r="I29" s="18"/>
      <c r="J29" s="18"/>
      <c r="K29" s="18"/>
      <c r="L29" s="34"/>
      <c r="M29" s="18"/>
      <c r="N29" s="18">
        <v>7427</v>
      </c>
      <c r="O29" s="18"/>
      <c r="P29" s="18"/>
      <c r="Q29" s="77"/>
      <c r="R29" s="18"/>
      <c r="S29" s="75">
        <f t="shared" si="0"/>
        <v>7427</v>
      </c>
    </row>
    <row r="30" spans="2:19" ht="15.75" customHeight="1">
      <c r="B30" s="187"/>
      <c r="C30" s="192"/>
      <c r="D30" s="136"/>
      <c r="E30" s="29" t="s">
        <v>25</v>
      </c>
      <c r="F30" s="16" t="s">
        <v>39</v>
      </c>
      <c r="G30" s="60"/>
      <c r="H30" s="78"/>
      <c r="I30" s="18"/>
      <c r="J30" s="18"/>
      <c r="K30" s="18"/>
      <c r="L30" s="77"/>
      <c r="M30" s="18"/>
      <c r="N30" s="18">
        <v>65961</v>
      </c>
      <c r="O30" s="18"/>
      <c r="P30" s="18"/>
      <c r="Q30" s="77"/>
      <c r="R30" s="18"/>
      <c r="S30" s="75">
        <f t="shared" si="0"/>
        <v>65961</v>
      </c>
    </row>
    <row r="31" spans="2:19" ht="15.75" customHeight="1">
      <c r="B31" s="187"/>
      <c r="C31" s="192"/>
      <c r="D31" s="136" t="s">
        <v>16</v>
      </c>
      <c r="E31" s="29" t="s">
        <v>24</v>
      </c>
      <c r="F31" s="16" t="s">
        <v>101</v>
      </c>
      <c r="G31" s="60"/>
      <c r="H31" s="76"/>
      <c r="I31" s="18"/>
      <c r="J31" s="18"/>
      <c r="K31" s="18"/>
      <c r="L31" s="34"/>
      <c r="M31" s="18"/>
      <c r="N31" s="18"/>
      <c r="O31" s="18">
        <v>67459</v>
      </c>
      <c r="P31" s="18"/>
      <c r="Q31" s="77"/>
      <c r="R31" s="18"/>
      <c r="S31" s="75">
        <f t="shared" si="0"/>
        <v>67459</v>
      </c>
    </row>
    <row r="32" spans="2:19" ht="15.75" customHeight="1">
      <c r="B32" s="187"/>
      <c r="C32" s="192"/>
      <c r="D32" s="136"/>
      <c r="E32" s="29" t="s">
        <v>25</v>
      </c>
      <c r="F32" s="16" t="s">
        <v>40</v>
      </c>
      <c r="G32" s="60"/>
      <c r="H32" s="78"/>
      <c r="I32" s="18"/>
      <c r="J32" s="18"/>
      <c r="K32" s="18"/>
      <c r="L32" s="77"/>
      <c r="M32" s="34"/>
      <c r="N32" s="18"/>
      <c r="O32" s="18">
        <v>-5245</v>
      </c>
      <c r="P32" s="18"/>
      <c r="Q32" s="77"/>
      <c r="R32" s="18"/>
      <c r="S32" s="75">
        <f t="shared" si="0"/>
        <v>-5245</v>
      </c>
    </row>
    <row r="33" spans="2:19" ht="15.75" customHeight="1">
      <c r="B33" s="187"/>
      <c r="C33" s="192"/>
      <c r="D33" s="134" t="s">
        <v>17</v>
      </c>
      <c r="E33" s="134"/>
      <c r="F33" s="16" t="s">
        <v>102</v>
      </c>
      <c r="G33" s="60"/>
      <c r="H33" s="78"/>
      <c r="I33" s="18"/>
      <c r="J33" s="18"/>
      <c r="K33" s="18"/>
      <c r="L33" s="34"/>
      <c r="M33" s="18"/>
      <c r="N33" s="18"/>
      <c r="O33" s="18"/>
      <c r="P33" s="18"/>
      <c r="Q33" s="34"/>
      <c r="R33" s="18"/>
      <c r="S33" s="75">
        <f t="shared" si="0"/>
        <v>0</v>
      </c>
    </row>
    <row r="34" spans="2:19" ht="15" customHeight="1" thickBot="1">
      <c r="B34" s="188"/>
      <c r="C34" s="181" t="s">
        <v>105</v>
      </c>
      <c r="D34" s="181"/>
      <c r="E34" s="181"/>
      <c r="F34" s="182"/>
      <c r="H34" s="84">
        <f aca="true" t="shared" si="3" ref="H34:R34">SUM(H24:H33)</f>
        <v>34435813</v>
      </c>
      <c r="I34" s="85">
        <f t="shared" si="3"/>
        <v>88152</v>
      </c>
      <c r="J34" s="85">
        <f t="shared" si="3"/>
        <v>74048</v>
      </c>
      <c r="K34" s="85">
        <f t="shared" si="3"/>
        <v>18627</v>
      </c>
      <c r="L34" s="85">
        <f t="shared" si="3"/>
        <v>2432398</v>
      </c>
      <c r="M34" s="85">
        <f t="shared" si="3"/>
        <v>0</v>
      </c>
      <c r="N34" s="85">
        <f t="shared" si="3"/>
        <v>73388</v>
      </c>
      <c r="O34" s="85">
        <f t="shared" si="3"/>
        <v>62214</v>
      </c>
      <c r="P34" s="85">
        <f t="shared" si="3"/>
        <v>0</v>
      </c>
      <c r="Q34" s="85">
        <f t="shared" si="3"/>
        <v>662409</v>
      </c>
      <c r="R34" s="85">
        <f t="shared" si="3"/>
        <v>35109</v>
      </c>
      <c r="S34" s="86">
        <f t="shared" si="0"/>
        <v>37882158</v>
      </c>
    </row>
    <row r="35" spans="2:19" ht="13.5" customHeight="1" thickBot="1">
      <c r="B35" s="183" t="s">
        <v>106</v>
      </c>
      <c r="C35" s="184"/>
      <c r="D35" s="184"/>
      <c r="E35" s="184"/>
      <c r="F35" s="185"/>
      <c r="H35" s="87">
        <f aca="true" t="shared" si="4" ref="H35:R35">+H18+H23-H34</f>
        <v>0</v>
      </c>
      <c r="I35" s="88">
        <f t="shared" si="4"/>
        <v>0</v>
      </c>
      <c r="J35" s="88">
        <f t="shared" si="4"/>
        <v>0</v>
      </c>
      <c r="K35" s="88">
        <f t="shared" si="4"/>
        <v>0</v>
      </c>
      <c r="L35" s="88">
        <f t="shared" si="4"/>
        <v>0</v>
      </c>
      <c r="M35" s="88">
        <f t="shared" si="4"/>
        <v>0</v>
      </c>
      <c r="N35" s="88">
        <f t="shared" si="4"/>
        <v>0</v>
      </c>
      <c r="O35" s="88">
        <f t="shared" si="4"/>
        <v>0</v>
      </c>
      <c r="P35" s="88">
        <f t="shared" si="4"/>
        <v>0</v>
      </c>
      <c r="Q35" s="88">
        <f t="shared" si="4"/>
        <v>0</v>
      </c>
      <c r="R35" s="88">
        <f t="shared" si="4"/>
        <v>0</v>
      </c>
      <c r="S35" s="89">
        <f t="shared" si="0"/>
        <v>0</v>
      </c>
    </row>
    <row r="36" ht="12">
      <c r="B36" s="1" t="s">
        <v>155</v>
      </c>
    </row>
  </sheetData>
  <mergeCells count="46">
    <mergeCell ref="R3:R5"/>
    <mergeCell ref="H3:K3"/>
    <mergeCell ref="I4:J4"/>
    <mergeCell ref="C23:F23"/>
    <mergeCell ref="C19:C22"/>
    <mergeCell ref="C8:C10"/>
    <mergeCell ref="D8:E8"/>
    <mergeCell ref="D9:E9"/>
    <mergeCell ref="D10:E10"/>
    <mergeCell ref="C11:C12"/>
    <mergeCell ref="B3:F6"/>
    <mergeCell ref="B19:B23"/>
    <mergeCell ref="D19:E19"/>
    <mergeCell ref="D12:E12"/>
    <mergeCell ref="D17:E17"/>
    <mergeCell ref="D20:E20"/>
    <mergeCell ref="D15:D16"/>
    <mergeCell ref="C13:C17"/>
    <mergeCell ref="D11:E11"/>
    <mergeCell ref="D13:D14"/>
    <mergeCell ref="D29:D30"/>
    <mergeCell ref="D31:D32"/>
    <mergeCell ref="D33:E33"/>
    <mergeCell ref="D21:E21"/>
    <mergeCell ref="D22:E22"/>
    <mergeCell ref="D28:E28"/>
    <mergeCell ref="S3:S6"/>
    <mergeCell ref="B8:B18"/>
    <mergeCell ref="C18:F18"/>
    <mergeCell ref="K4:K5"/>
    <mergeCell ref="L4:L5"/>
    <mergeCell ref="M4:O4"/>
    <mergeCell ref="L3:P3"/>
    <mergeCell ref="P4:P5"/>
    <mergeCell ref="H4:H5"/>
    <mergeCell ref="Q3:Q5"/>
    <mergeCell ref="C34:F34"/>
    <mergeCell ref="B35:F35"/>
    <mergeCell ref="B24:B34"/>
    <mergeCell ref="C24:C26"/>
    <mergeCell ref="D24:E24"/>
    <mergeCell ref="D25:E25"/>
    <mergeCell ref="D26:E26"/>
    <mergeCell ref="C27:C28"/>
    <mergeCell ref="D27:E27"/>
    <mergeCell ref="C29:C33"/>
  </mergeCells>
  <printOptions headings="1"/>
  <pageMargins left="0.7874015748031497" right="0.7874015748031497" top="0.7874015748031497" bottom="0.7874015748031497" header="0.1968503937007874" footer="0.2755905511811024"/>
  <pageSetup cellComments="asDisplayed"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codeName="Sheet42">
    <pageSetUpPr fitToPage="1"/>
  </sheetPr>
  <dimension ref="A1:R32"/>
  <sheetViews>
    <sheetView workbookViewId="0" topLeftCell="A1">
      <pane xSplit="7" ySplit="7" topLeftCell="H8" activePane="bottomRight" state="frozen"/>
      <selection pane="topLeft" activeCell="H8" sqref="H8"/>
      <selection pane="topRight" activeCell="H8" sqref="H8"/>
      <selection pane="bottomLeft" activeCell="H8" sqref="H8"/>
      <selection pane="bottomRight" activeCell="H1" sqref="H1"/>
    </sheetView>
  </sheetViews>
  <sheetFormatPr defaultColWidth="9.00390625" defaultRowHeight="13.5"/>
  <cols>
    <col min="1" max="1" width="3.125" style="1" customWidth="1"/>
    <col min="2" max="2" width="4.00390625" style="1" customWidth="1"/>
    <col min="3" max="3" width="5.25390625" style="1" customWidth="1"/>
    <col min="4" max="4" width="6.00390625" style="1" customWidth="1"/>
    <col min="5" max="5" width="25.375" style="1" customWidth="1"/>
    <col min="6" max="6" width="4.25390625" style="2" customWidth="1"/>
    <col min="7" max="7" width="1.00390625" style="1" customWidth="1"/>
    <col min="8" max="9" width="9.75390625" style="1" customWidth="1"/>
    <col min="10" max="17" width="7.75390625" style="1" customWidth="1"/>
    <col min="18" max="18" width="10.125" style="1" customWidth="1"/>
    <col min="19" max="16384" width="9.00390625" style="1" customWidth="1"/>
  </cols>
  <sheetData>
    <row r="1" ht="21.75" customHeight="1">
      <c r="B1" s="132" t="s">
        <v>148</v>
      </c>
    </row>
    <row r="2" ht="15" customHeight="1" thickBot="1"/>
    <row r="3" spans="1:18" ht="25.5" customHeight="1">
      <c r="A3" s="3"/>
      <c r="B3" s="153"/>
      <c r="C3" s="154"/>
      <c r="D3" s="154"/>
      <c r="E3" s="154"/>
      <c r="F3" s="155"/>
      <c r="G3" s="4"/>
      <c r="H3" s="141" t="s">
        <v>2</v>
      </c>
      <c r="I3" s="140"/>
      <c r="J3" s="140"/>
      <c r="K3" s="140" t="s">
        <v>3</v>
      </c>
      <c r="L3" s="140"/>
      <c r="M3" s="140" t="s">
        <v>4</v>
      </c>
      <c r="N3" s="140"/>
      <c r="O3" s="140"/>
      <c r="P3" s="140"/>
      <c r="Q3" s="162"/>
      <c r="R3" s="144" t="s">
        <v>68</v>
      </c>
    </row>
    <row r="4" spans="1:18" s="7" customFormat="1" ht="19.5" customHeight="1">
      <c r="A4" s="3"/>
      <c r="B4" s="156"/>
      <c r="C4" s="157"/>
      <c r="D4" s="157"/>
      <c r="E4" s="157"/>
      <c r="F4" s="158"/>
      <c r="G4" s="5"/>
      <c r="H4" s="142" t="s">
        <v>5</v>
      </c>
      <c r="I4" s="136" t="s">
        <v>11</v>
      </c>
      <c r="J4" s="136" t="s">
        <v>12</v>
      </c>
      <c r="K4" s="136" t="s">
        <v>13</v>
      </c>
      <c r="L4" s="136" t="s">
        <v>14</v>
      </c>
      <c r="M4" s="136" t="s">
        <v>15</v>
      </c>
      <c r="N4" s="136"/>
      <c r="O4" s="136" t="s">
        <v>16</v>
      </c>
      <c r="P4" s="136"/>
      <c r="Q4" s="137" t="s">
        <v>17</v>
      </c>
      <c r="R4" s="145"/>
    </row>
    <row r="5" spans="1:18" s="7" customFormat="1" ht="27" customHeight="1">
      <c r="A5" s="3"/>
      <c r="B5" s="156"/>
      <c r="C5" s="157"/>
      <c r="D5" s="157"/>
      <c r="E5" s="157"/>
      <c r="F5" s="158"/>
      <c r="G5" s="5"/>
      <c r="H5" s="142"/>
      <c r="I5" s="136"/>
      <c r="J5" s="136"/>
      <c r="K5" s="136"/>
      <c r="L5" s="136"/>
      <c r="M5" s="6" t="s">
        <v>24</v>
      </c>
      <c r="N5" s="6" t="s">
        <v>25</v>
      </c>
      <c r="O5" s="6" t="s">
        <v>24</v>
      </c>
      <c r="P5" s="6" t="s">
        <v>25</v>
      </c>
      <c r="Q5" s="137"/>
      <c r="R5" s="145"/>
    </row>
    <row r="6" spans="1:18" ht="19.5" customHeight="1" thickBot="1">
      <c r="A6" s="3"/>
      <c r="B6" s="159"/>
      <c r="C6" s="160"/>
      <c r="D6" s="160"/>
      <c r="E6" s="160"/>
      <c r="F6" s="161"/>
      <c r="G6" s="4"/>
      <c r="H6" s="8" t="s">
        <v>69</v>
      </c>
      <c r="I6" s="9" t="s">
        <v>70</v>
      </c>
      <c r="J6" s="9" t="s">
        <v>71</v>
      </c>
      <c r="K6" s="9" t="s">
        <v>72</v>
      </c>
      <c r="L6" s="9" t="s">
        <v>73</v>
      </c>
      <c r="M6" s="9" t="s">
        <v>74</v>
      </c>
      <c r="N6" s="9" t="s">
        <v>39</v>
      </c>
      <c r="O6" s="9" t="s">
        <v>75</v>
      </c>
      <c r="P6" s="9" t="s">
        <v>40</v>
      </c>
      <c r="Q6" s="10" t="s">
        <v>76</v>
      </c>
      <c r="R6" s="146"/>
    </row>
    <row r="7" spans="2:17" ht="6" customHeight="1" thickBot="1">
      <c r="B7" s="4"/>
      <c r="C7" s="4"/>
      <c r="D7" s="4"/>
      <c r="E7" s="4"/>
      <c r="F7" s="11"/>
      <c r="G7" s="4"/>
      <c r="H7" s="4"/>
      <c r="I7" s="4"/>
      <c r="J7" s="4"/>
      <c r="K7" s="4"/>
      <c r="L7" s="4"/>
      <c r="M7" s="4"/>
      <c r="N7" s="4"/>
      <c r="O7" s="4"/>
      <c r="P7" s="4"/>
      <c r="Q7" s="4"/>
    </row>
    <row r="8" spans="2:18" ht="17.25" customHeight="1">
      <c r="B8" s="147" t="s">
        <v>156</v>
      </c>
      <c r="C8" s="148"/>
      <c r="D8" s="148"/>
      <c r="E8" s="148"/>
      <c r="F8" s="149"/>
      <c r="G8" s="4"/>
      <c r="H8" s="12">
        <v>31646972.999999996</v>
      </c>
      <c r="I8" s="13">
        <v>2420456</v>
      </c>
      <c r="J8" s="13">
        <v>684726</v>
      </c>
      <c r="K8" s="13">
        <v>88152</v>
      </c>
      <c r="L8" s="13">
        <v>70668</v>
      </c>
      <c r="M8" s="13">
        <v>6991.566362115904</v>
      </c>
      <c r="N8" s="13">
        <v>67459.4336378841</v>
      </c>
      <c r="O8" s="13">
        <v>62589.40861000515</v>
      </c>
      <c r="P8" s="13">
        <v>-4559.408610005151</v>
      </c>
      <c r="Q8" s="14"/>
      <c r="R8" s="15">
        <f aca="true" t="shared" si="0" ref="R8:R31">SUM(H8:Q8)</f>
        <v>35043456</v>
      </c>
    </row>
    <row r="9" spans="1:18" ht="17.25" customHeight="1">
      <c r="A9" s="172"/>
      <c r="B9" s="142" t="s">
        <v>77</v>
      </c>
      <c r="C9" s="136"/>
      <c r="D9" s="136"/>
      <c r="E9" s="136"/>
      <c r="F9" s="16">
        <v>13</v>
      </c>
      <c r="G9" s="4"/>
      <c r="H9" s="17">
        <v>-365209</v>
      </c>
      <c r="I9" s="18"/>
      <c r="J9" s="18"/>
      <c r="K9" s="18"/>
      <c r="L9" s="18"/>
      <c r="M9" s="18"/>
      <c r="N9" s="18"/>
      <c r="O9" s="18"/>
      <c r="P9" s="18"/>
      <c r="Q9" s="19"/>
      <c r="R9" s="20">
        <f t="shared" si="0"/>
        <v>-365209</v>
      </c>
    </row>
    <row r="10" spans="1:18" ht="17.25" customHeight="1" thickBot="1">
      <c r="A10" s="172"/>
      <c r="B10" s="173" t="s">
        <v>78</v>
      </c>
      <c r="C10" s="174"/>
      <c r="D10" s="174"/>
      <c r="E10" s="174"/>
      <c r="F10" s="21">
        <v>14</v>
      </c>
      <c r="G10" s="4"/>
      <c r="H10" s="22">
        <v>13378532.313946042</v>
      </c>
      <c r="I10" s="23">
        <v>30894.319862503064</v>
      </c>
      <c r="J10" s="23">
        <v>25615.975611114543</v>
      </c>
      <c r="K10" s="23">
        <v>6989.677034123968</v>
      </c>
      <c r="L10" s="23">
        <v>5103.974064624886</v>
      </c>
      <c r="M10" s="23">
        <v>0</v>
      </c>
      <c r="N10" s="23"/>
      <c r="O10" s="23">
        <v>3.739481588928061</v>
      </c>
      <c r="P10" s="23"/>
      <c r="Q10" s="24"/>
      <c r="R10" s="25">
        <f t="shared" si="0"/>
        <v>13447140</v>
      </c>
    </row>
    <row r="11" spans="2:18" ht="17.25" customHeight="1">
      <c r="B11" s="150" t="s">
        <v>79</v>
      </c>
      <c r="C11" s="151"/>
      <c r="D11" s="151"/>
      <c r="E11" s="151"/>
      <c r="F11" s="152"/>
      <c r="H11" s="26">
        <f aca="true" t="shared" si="1" ref="H11:Q11">+H8+H9+H10</f>
        <v>44660296.31394604</v>
      </c>
      <c r="I11" s="27">
        <f t="shared" si="1"/>
        <v>2451350.319862503</v>
      </c>
      <c r="J11" s="27">
        <f t="shared" si="1"/>
        <v>710341.9756111145</v>
      </c>
      <c r="K11" s="27">
        <f t="shared" si="1"/>
        <v>95141.67703412398</v>
      </c>
      <c r="L11" s="27">
        <f t="shared" si="1"/>
        <v>75771.97406462488</v>
      </c>
      <c r="M11" s="27">
        <f t="shared" si="1"/>
        <v>6991.566362115904</v>
      </c>
      <c r="N11" s="27">
        <f t="shared" si="1"/>
        <v>67459.4336378841</v>
      </c>
      <c r="O11" s="27">
        <f t="shared" si="1"/>
        <v>62593.14809159408</v>
      </c>
      <c r="P11" s="27">
        <f t="shared" si="1"/>
        <v>-4559.408610005151</v>
      </c>
      <c r="Q11" s="28">
        <f t="shared" si="1"/>
        <v>0</v>
      </c>
      <c r="R11" s="15">
        <f t="shared" si="0"/>
        <v>48125386.999999985</v>
      </c>
    </row>
    <row r="12" spans="2:18" ht="17.25" customHeight="1">
      <c r="B12" s="138" t="s">
        <v>80</v>
      </c>
      <c r="C12" s="135" t="s">
        <v>5</v>
      </c>
      <c r="D12" s="134" t="s">
        <v>107</v>
      </c>
      <c r="E12" s="134"/>
      <c r="F12" s="16" t="s">
        <v>108</v>
      </c>
      <c r="G12" s="4"/>
      <c r="H12" s="30">
        <v>14122015.089247588</v>
      </c>
      <c r="I12" s="18">
        <v>36936.513525542716</v>
      </c>
      <c r="J12" s="18">
        <v>18.342154450921274</v>
      </c>
      <c r="K12" s="18">
        <v>93807.28050834668</v>
      </c>
      <c r="L12" s="18">
        <v>46239.65426304999</v>
      </c>
      <c r="M12" s="18">
        <v>5249.524603853669</v>
      </c>
      <c r="N12" s="18"/>
      <c r="O12" s="18">
        <v>25020.53288650171</v>
      </c>
      <c r="P12" s="18"/>
      <c r="Q12" s="19"/>
      <c r="R12" s="20">
        <f t="shared" si="0"/>
        <v>14329286.937189331</v>
      </c>
    </row>
    <row r="13" spans="2:18" ht="17.25" customHeight="1">
      <c r="B13" s="138"/>
      <c r="C13" s="135"/>
      <c r="D13" s="136" t="s">
        <v>19</v>
      </c>
      <c r="E13" s="31" t="s">
        <v>41</v>
      </c>
      <c r="F13" s="16" t="s">
        <v>42</v>
      </c>
      <c r="G13" s="4"/>
      <c r="H13" s="30">
        <v>76324</v>
      </c>
      <c r="I13" s="18">
        <v>0</v>
      </c>
      <c r="J13" s="18">
        <v>0</v>
      </c>
      <c r="K13" s="18"/>
      <c r="L13" s="18"/>
      <c r="M13" s="18"/>
      <c r="N13" s="18"/>
      <c r="O13" s="18">
        <v>11</v>
      </c>
      <c r="P13" s="18"/>
      <c r="Q13" s="19"/>
      <c r="R13" s="20">
        <f t="shared" si="0"/>
        <v>76335</v>
      </c>
    </row>
    <row r="14" spans="2:18" ht="17.25" customHeight="1">
      <c r="B14" s="138"/>
      <c r="C14" s="135"/>
      <c r="D14" s="136"/>
      <c r="E14" s="29" t="s">
        <v>26</v>
      </c>
      <c r="F14" s="16" t="s">
        <v>43</v>
      </c>
      <c r="G14" s="4"/>
      <c r="H14" s="17">
        <v>20483.29845505618</v>
      </c>
      <c r="I14" s="18">
        <v>0</v>
      </c>
      <c r="J14" s="18">
        <v>0</v>
      </c>
      <c r="K14" s="18"/>
      <c r="L14" s="18"/>
      <c r="M14" s="18"/>
      <c r="N14" s="18"/>
      <c r="O14" s="18">
        <v>385.5589887640449</v>
      </c>
      <c r="P14" s="18"/>
      <c r="Q14" s="19"/>
      <c r="R14" s="20">
        <f t="shared" si="0"/>
        <v>20868.857443820227</v>
      </c>
    </row>
    <row r="15" spans="2:18" ht="17.25" customHeight="1">
      <c r="B15" s="138"/>
      <c r="C15" s="135"/>
      <c r="D15" s="134" t="s">
        <v>44</v>
      </c>
      <c r="E15" s="134"/>
      <c r="F15" s="16" t="s">
        <v>45</v>
      </c>
      <c r="G15" s="4"/>
      <c r="H15" s="17">
        <v>11350.205366848824</v>
      </c>
      <c r="I15" s="18"/>
      <c r="J15" s="18"/>
      <c r="K15" s="18"/>
      <c r="L15" s="18"/>
      <c r="M15" s="18"/>
      <c r="N15" s="18"/>
      <c r="O15" s="18"/>
      <c r="P15" s="18"/>
      <c r="Q15" s="32"/>
      <c r="R15" s="20">
        <f t="shared" si="0"/>
        <v>11350.205366848824</v>
      </c>
    </row>
    <row r="16" spans="2:18" ht="17.25" customHeight="1">
      <c r="B16" s="138"/>
      <c r="C16" s="139" t="s">
        <v>6</v>
      </c>
      <c r="D16" s="134" t="s">
        <v>46</v>
      </c>
      <c r="E16" s="134"/>
      <c r="F16" s="16" t="s">
        <v>47</v>
      </c>
      <c r="G16" s="4"/>
      <c r="H16" s="17">
        <v>691374.995247719</v>
      </c>
      <c r="I16" s="33">
        <v>792.0919915244133</v>
      </c>
      <c r="J16" s="18">
        <v>0</v>
      </c>
      <c r="K16" s="18"/>
      <c r="L16" s="18">
        <v>19759.510899120953</v>
      </c>
      <c r="M16" s="18"/>
      <c r="N16" s="18">
        <v>510.4813965477689</v>
      </c>
      <c r="O16" s="18"/>
      <c r="P16" s="18">
        <v>3450.973651515911</v>
      </c>
      <c r="Q16" s="19"/>
      <c r="R16" s="20">
        <f t="shared" si="0"/>
        <v>715888.053186428</v>
      </c>
    </row>
    <row r="17" spans="2:18" ht="17.25" customHeight="1">
      <c r="B17" s="138"/>
      <c r="C17" s="139"/>
      <c r="D17" s="136" t="s">
        <v>19</v>
      </c>
      <c r="E17" s="31" t="s">
        <v>48</v>
      </c>
      <c r="F17" s="16" t="s">
        <v>49</v>
      </c>
      <c r="G17" s="4"/>
      <c r="H17" s="17"/>
      <c r="I17" s="18"/>
      <c r="J17" s="18"/>
      <c r="K17" s="18"/>
      <c r="L17" s="18"/>
      <c r="M17" s="34"/>
      <c r="N17" s="34"/>
      <c r="O17" s="18"/>
      <c r="P17" s="18"/>
      <c r="Q17" s="19"/>
      <c r="R17" s="20">
        <f t="shared" si="0"/>
        <v>0</v>
      </c>
    </row>
    <row r="18" spans="2:18" ht="17.25" customHeight="1">
      <c r="B18" s="138"/>
      <c r="C18" s="139"/>
      <c r="D18" s="136"/>
      <c r="E18" s="29" t="s">
        <v>26</v>
      </c>
      <c r="F18" s="16" t="s">
        <v>50</v>
      </c>
      <c r="G18" s="4"/>
      <c r="H18" s="17">
        <v>19115.9343898185</v>
      </c>
      <c r="I18" s="18">
        <v>0</v>
      </c>
      <c r="J18" s="18">
        <v>0</v>
      </c>
      <c r="K18" s="18"/>
      <c r="L18" s="18"/>
      <c r="M18" s="18"/>
      <c r="N18" s="18"/>
      <c r="O18" s="18"/>
      <c r="P18" s="18">
        <v>272.8963727039843</v>
      </c>
      <c r="Q18" s="19"/>
      <c r="R18" s="20">
        <f t="shared" si="0"/>
        <v>19388.830762522484</v>
      </c>
    </row>
    <row r="19" spans="2:18" ht="17.25" customHeight="1">
      <c r="B19" s="138"/>
      <c r="C19" s="139"/>
      <c r="D19" s="136"/>
      <c r="E19" s="29" t="s">
        <v>51</v>
      </c>
      <c r="F19" s="16" t="s">
        <v>52</v>
      </c>
      <c r="G19" s="4"/>
      <c r="H19" s="17">
        <v>41683.58681325747</v>
      </c>
      <c r="I19" s="18">
        <v>0</v>
      </c>
      <c r="J19" s="18">
        <v>0</v>
      </c>
      <c r="K19" s="18"/>
      <c r="L19" s="18"/>
      <c r="M19" s="18"/>
      <c r="N19" s="18"/>
      <c r="O19" s="18"/>
      <c r="P19" s="18">
        <v>6.529237792136818</v>
      </c>
      <c r="Q19" s="19"/>
      <c r="R19" s="20">
        <f t="shared" si="0"/>
        <v>41690.116051049605</v>
      </c>
    </row>
    <row r="20" spans="2:18" ht="17.25" customHeight="1">
      <c r="B20" s="138"/>
      <c r="C20" s="139"/>
      <c r="D20" s="134" t="s">
        <v>53</v>
      </c>
      <c r="E20" s="134"/>
      <c r="F20" s="16" t="s">
        <v>54</v>
      </c>
      <c r="G20" s="4"/>
      <c r="H20" s="17"/>
      <c r="I20" s="18"/>
      <c r="J20" s="18"/>
      <c r="K20" s="18"/>
      <c r="L20" s="18"/>
      <c r="M20" s="18"/>
      <c r="N20" s="18"/>
      <c r="O20" s="18"/>
      <c r="P20" s="18"/>
      <c r="Q20" s="32"/>
      <c r="R20" s="20">
        <f t="shared" si="0"/>
        <v>0</v>
      </c>
    </row>
    <row r="21" spans="2:18" ht="17.25" customHeight="1">
      <c r="B21" s="138"/>
      <c r="C21" s="143" t="s">
        <v>55</v>
      </c>
      <c r="D21" s="143"/>
      <c r="E21" s="143"/>
      <c r="F21" s="16" t="s">
        <v>56</v>
      </c>
      <c r="G21" s="4"/>
      <c r="H21" s="17">
        <v>325905.3506700543</v>
      </c>
      <c r="I21" s="18">
        <v>379.3644742145713</v>
      </c>
      <c r="J21" s="18">
        <v>0</v>
      </c>
      <c r="K21" s="18"/>
      <c r="L21" s="18">
        <v>1221.822366543933</v>
      </c>
      <c r="M21" s="18"/>
      <c r="N21" s="18">
        <v>51.68453327173997</v>
      </c>
      <c r="O21" s="18"/>
      <c r="P21" s="18">
        <v>1189.777955915454</v>
      </c>
      <c r="Q21" s="19"/>
      <c r="R21" s="20">
        <f t="shared" si="0"/>
        <v>328748</v>
      </c>
    </row>
    <row r="22" spans="2:18" ht="17.25" customHeight="1">
      <c r="B22" s="138"/>
      <c r="C22" s="143" t="s">
        <v>83</v>
      </c>
      <c r="D22" s="143"/>
      <c r="E22" s="143"/>
      <c r="F22" s="16" t="s">
        <v>57</v>
      </c>
      <c r="G22" s="4"/>
      <c r="H22" s="17">
        <v>850407</v>
      </c>
      <c r="I22" s="18"/>
      <c r="J22" s="18"/>
      <c r="K22" s="18"/>
      <c r="L22" s="18"/>
      <c r="M22" s="18"/>
      <c r="N22" s="18"/>
      <c r="O22" s="18"/>
      <c r="P22" s="18"/>
      <c r="Q22" s="19"/>
      <c r="R22" s="20">
        <f t="shared" si="0"/>
        <v>850407</v>
      </c>
    </row>
    <row r="23" spans="2:18" ht="17.25" customHeight="1" thickBot="1">
      <c r="B23" s="176" t="s">
        <v>84</v>
      </c>
      <c r="C23" s="177"/>
      <c r="D23" s="177"/>
      <c r="E23" s="177"/>
      <c r="F23" s="178"/>
      <c r="H23" s="35">
        <f aca="true" t="shared" si="2" ref="H23:Q23">SUM(H12:H22)</f>
        <v>16158659.460190343</v>
      </c>
      <c r="I23" s="36">
        <f t="shared" si="2"/>
        <v>38107.9699912817</v>
      </c>
      <c r="J23" s="36">
        <f t="shared" si="2"/>
        <v>18.342154450921274</v>
      </c>
      <c r="K23" s="36">
        <f t="shared" si="2"/>
        <v>93807.28050834668</v>
      </c>
      <c r="L23" s="36">
        <f t="shared" si="2"/>
        <v>67220.98752871488</v>
      </c>
      <c r="M23" s="36">
        <f t="shared" si="2"/>
        <v>5249.524603853669</v>
      </c>
      <c r="N23" s="36">
        <f t="shared" si="2"/>
        <v>562.1659298195088</v>
      </c>
      <c r="O23" s="36">
        <f t="shared" si="2"/>
        <v>25417.091875265756</v>
      </c>
      <c r="P23" s="36">
        <f t="shared" si="2"/>
        <v>4920.177217927487</v>
      </c>
      <c r="Q23" s="37">
        <f t="shared" si="2"/>
        <v>0</v>
      </c>
      <c r="R23" s="38">
        <f t="shared" si="0"/>
        <v>16393963.000000004</v>
      </c>
    </row>
    <row r="24" spans="2:18" ht="17.25" customHeight="1">
      <c r="B24" s="141" t="s">
        <v>85</v>
      </c>
      <c r="C24" s="140" t="s">
        <v>58</v>
      </c>
      <c r="D24" s="140" t="s">
        <v>9</v>
      </c>
      <c r="E24" s="39" t="s">
        <v>59</v>
      </c>
      <c r="F24" s="40" t="s">
        <v>60</v>
      </c>
      <c r="G24" s="4"/>
      <c r="H24" s="41">
        <v>9789348.400049385</v>
      </c>
      <c r="I24" s="42">
        <v>143975.54160008524</v>
      </c>
      <c r="J24" s="42">
        <v>567250.0212402735</v>
      </c>
      <c r="K24" s="42">
        <v>1314.3905808630852</v>
      </c>
      <c r="L24" s="42">
        <v>8539.008500295507</v>
      </c>
      <c r="M24" s="42">
        <v>1742.0417582622404</v>
      </c>
      <c r="N24" s="42"/>
      <c r="O24" s="42">
        <v>37139.59627083628</v>
      </c>
      <c r="P24" s="42"/>
      <c r="Q24" s="43"/>
      <c r="R24" s="44">
        <f t="shared" si="0"/>
        <v>10549309</v>
      </c>
    </row>
    <row r="25" spans="2:18" ht="17.25" customHeight="1">
      <c r="B25" s="142"/>
      <c r="C25" s="136"/>
      <c r="D25" s="136"/>
      <c r="E25" s="29" t="s">
        <v>61</v>
      </c>
      <c r="F25" s="16" t="s">
        <v>62</v>
      </c>
      <c r="G25" s="4"/>
      <c r="H25" s="17"/>
      <c r="I25" s="18"/>
      <c r="J25" s="18"/>
      <c r="K25" s="18"/>
      <c r="L25" s="18"/>
      <c r="M25" s="18"/>
      <c r="N25" s="18"/>
      <c r="O25" s="18"/>
      <c r="P25" s="18"/>
      <c r="Q25" s="19"/>
      <c r="R25" s="20">
        <f t="shared" si="0"/>
        <v>0</v>
      </c>
    </row>
    <row r="26" spans="2:18" ht="17.25" customHeight="1">
      <c r="B26" s="142"/>
      <c r="C26" s="136"/>
      <c r="D26" s="134" t="s">
        <v>63</v>
      </c>
      <c r="E26" s="134"/>
      <c r="F26" s="16" t="s">
        <v>64</v>
      </c>
      <c r="G26" s="4"/>
      <c r="H26" s="17">
        <v>972678.8159170492</v>
      </c>
      <c r="I26" s="18">
        <v>2235989.104124588</v>
      </c>
      <c r="J26" s="18">
        <v>126991.39807823105</v>
      </c>
      <c r="K26" s="18"/>
      <c r="L26" s="18"/>
      <c r="M26" s="18"/>
      <c r="N26" s="18">
        <v>66897.26770806458</v>
      </c>
      <c r="O26" s="18"/>
      <c r="P26" s="18">
        <v>-9479.585827932637</v>
      </c>
      <c r="Q26" s="19"/>
      <c r="R26" s="20">
        <f t="shared" si="0"/>
        <v>3393077</v>
      </c>
    </row>
    <row r="27" spans="2:18" ht="17.25" customHeight="1">
      <c r="B27" s="142"/>
      <c r="C27" s="179" t="s">
        <v>67</v>
      </c>
      <c r="D27" s="179"/>
      <c r="E27" s="179"/>
      <c r="F27" s="45">
        <v>12</v>
      </c>
      <c r="H27" s="17">
        <v>4131726.994055086</v>
      </c>
      <c r="I27" s="18">
        <v>0</v>
      </c>
      <c r="J27" s="18">
        <v>0</v>
      </c>
      <c r="K27" s="18">
        <v>20.005944914213615</v>
      </c>
      <c r="L27" s="18">
        <v>0</v>
      </c>
      <c r="M27" s="18">
        <v>0</v>
      </c>
      <c r="N27" s="18"/>
      <c r="O27" s="18">
        <v>0</v>
      </c>
      <c r="P27" s="18"/>
      <c r="Q27" s="19"/>
      <c r="R27" s="20">
        <f t="shared" si="0"/>
        <v>4131747</v>
      </c>
    </row>
    <row r="28" spans="2:18" ht="17.25" customHeight="1" thickBot="1">
      <c r="B28" s="175"/>
      <c r="C28" s="180" t="s">
        <v>86</v>
      </c>
      <c r="D28" s="180"/>
      <c r="E28" s="180"/>
      <c r="F28" s="46">
        <v>14</v>
      </c>
      <c r="H28" s="47">
        <v>13607882.643734185</v>
      </c>
      <c r="I28" s="23">
        <v>33277.70414654832</v>
      </c>
      <c r="J28" s="23">
        <v>16082.214138159077</v>
      </c>
      <c r="K28" s="23">
        <v>0</v>
      </c>
      <c r="L28" s="23">
        <v>11.978035614504295</v>
      </c>
      <c r="M28" s="23">
        <v>0</v>
      </c>
      <c r="N28" s="23"/>
      <c r="O28" s="23">
        <v>36.4599454920486</v>
      </c>
      <c r="P28" s="23"/>
      <c r="Q28" s="24"/>
      <c r="R28" s="25">
        <f t="shared" si="0"/>
        <v>13657291</v>
      </c>
    </row>
    <row r="29" spans="2:18" ht="17.25" customHeight="1">
      <c r="B29" s="163" t="s">
        <v>87</v>
      </c>
      <c r="C29" s="164"/>
      <c r="D29" s="164"/>
      <c r="E29" s="164"/>
      <c r="F29" s="165"/>
      <c r="H29" s="48">
        <f aca="true" t="shared" si="3" ref="H29:Q29">SUM(H24:H28)</f>
        <v>28501636.853755705</v>
      </c>
      <c r="I29" s="49">
        <f t="shared" si="3"/>
        <v>2413242.3498712215</v>
      </c>
      <c r="J29" s="49">
        <f t="shared" si="3"/>
        <v>710323.6334566636</v>
      </c>
      <c r="K29" s="49">
        <f t="shared" si="3"/>
        <v>1334.3965257772988</v>
      </c>
      <c r="L29" s="49">
        <f t="shared" si="3"/>
        <v>8550.986535910011</v>
      </c>
      <c r="M29" s="49">
        <f t="shared" si="3"/>
        <v>1742.0417582622404</v>
      </c>
      <c r="N29" s="49">
        <f t="shared" si="3"/>
        <v>66897.26770806458</v>
      </c>
      <c r="O29" s="49">
        <f t="shared" si="3"/>
        <v>37176.056216328325</v>
      </c>
      <c r="P29" s="49">
        <f t="shared" si="3"/>
        <v>-9479.585827932637</v>
      </c>
      <c r="Q29" s="50">
        <f t="shared" si="3"/>
        <v>0</v>
      </c>
      <c r="R29" s="15">
        <f t="shared" si="0"/>
        <v>31731424</v>
      </c>
    </row>
    <row r="30" spans="2:18" ht="17.25" customHeight="1">
      <c r="B30" s="166" t="s">
        <v>88</v>
      </c>
      <c r="C30" s="167"/>
      <c r="D30" s="167"/>
      <c r="E30" s="167"/>
      <c r="F30" s="168"/>
      <c r="H30" s="51">
        <f aca="true" t="shared" si="4" ref="H30:Q30">+H23+H29</f>
        <v>44660296.313946046</v>
      </c>
      <c r="I30" s="52">
        <f t="shared" si="4"/>
        <v>2451350.319862503</v>
      </c>
      <c r="J30" s="52">
        <f t="shared" si="4"/>
        <v>710341.9756111145</v>
      </c>
      <c r="K30" s="52">
        <f t="shared" si="4"/>
        <v>95141.67703412398</v>
      </c>
      <c r="L30" s="52">
        <f t="shared" si="4"/>
        <v>75771.97406462488</v>
      </c>
      <c r="M30" s="52">
        <f t="shared" si="4"/>
        <v>6991.566362115909</v>
      </c>
      <c r="N30" s="52">
        <f t="shared" si="4"/>
        <v>67459.4336378841</v>
      </c>
      <c r="O30" s="52">
        <f t="shared" si="4"/>
        <v>62593.14809159408</v>
      </c>
      <c r="P30" s="52">
        <f t="shared" si="4"/>
        <v>-4559.40861000515</v>
      </c>
      <c r="Q30" s="53">
        <f t="shared" si="4"/>
        <v>0</v>
      </c>
      <c r="R30" s="20">
        <f t="shared" si="0"/>
        <v>48125386.99999999</v>
      </c>
    </row>
    <row r="31" spans="2:18" ht="17.25" customHeight="1" thickBot="1">
      <c r="B31" s="169" t="s">
        <v>89</v>
      </c>
      <c r="C31" s="170"/>
      <c r="D31" s="170"/>
      <c r="E31" s="170"/>
      <c r="F31" s="171"/>
      <c r="H31" s="54">
        <f aca="true" t="shared" si="5" ref="H31:Q31">+H11-H30</f>
        <v>0</v>
      </c>
      <c r="I31" s="55">
        <f t="shared" si="5"/>
        <v>0</v>
      </c>
      <c r="J31" s="55">
        <f t="shared" si="5"/>
        <v>0</v>
      </c>
      <c r="K31" s="55">
        <f t="shared" si="5"/>
        <v>0</v>
      </c>
      <c r="L31" s="55">
        <f t="shared" si="5"/>
        <v>0</v>
      </c>
      <c r="M31" s="55">
        <f t="shared" si="5"/>
        <v>0</v>
      </c>
      <c r="N31" s="55">
        <f t="shared" si="5"/>
        <v>0</v>
      </c>
      <c r="O31" s="55">
        <f t="shared" si="5"/>
        <v>0</v>
      </c>
      <c r="P31" s="55">
        <f t="shared" si="5"/>
        <v>0</v>
      </c>
      <c r="Q31" s="56">
        <f t="shared" si="5"/>
        <v>0</v>
      </c>
      <c r="R31" s="38">
        <f t="shared" si="0"/>
        <v>0</v>
      </c>
    </row>
    <row r="32" ht="12">
      <c r="B32" s="1" t="s">
        <v>155</v>
      </c>
    </row>
  </sheetData>
  <mergeCells count="39">
    <mergeCell ref="B29:F29"/>
    <mergeCell ref="B30:F30"/>
    <mergeCell ref="B31:F31"/>
    <mergeCell ref="A9:A10"/>
    <mergeCell ref="B10:E10"/>
    <mergeCell ref="B24:B28"/>
    <mergeCell ref="B23:F23"/>
    <mergeCell ref="C27:E27"/>
    <mergeCell ref="C28:E28"/>
    <mergeCell ref="C22:E22"/>
    <mergeCell ref="R3:R6"/>
    <mergeCell ref="B8:F8"/>
    <mergeCell ref="B11:F11"/>
    <mergeCell ref="B9:E9"/>
    <mergeCell ref="B3:F6"/>
    <mergeCell ref="K3:L3"/>
    <mergeCell ref="M3:Q3"/>
    <mergeCell ref="K4:K5"/>
    <mergeCell ref="L4:L5"/>
    <mergeCell ref="M4:N4"/>
    <mergeCell ref="D24:D25"/>
    <mergeCell ref="D26:E26"/>
    <mergeCell ref="C24:C26"/>
    <mergeCell ref="H3:J3"/>
    <mergeCell ref="H4:H5"/>
    <mergeCell ref="I4:I5"/>
    <mergeCell ref="J4:J5"/>
    <mergeCell ref="D20:E20"/>
    <mergeCell ref="C21:E21"/>
    <mergeCell ref="O4:P4"/>
    <mergeCell ref="Q4:Q5"/>
    <mergeCell ref="B12:B22"/>
    <mergeCell ref="C12:C15"/>
    <mergeCell ref="D12:E12"/>
    <mergeCell ref="D13:D14"/>
    <mergeCell ref="D15:E15"/>
    <mergeCell ref="C16:C20"/>
    <mergeCell ref="D16:E16"/>
    <mergeCell ref="D17:D19"/>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93" r:id="rId2"/>
  <drawing r:id="rId1"/>
</worksheet>
</file>

<file path=xl/worksheets/sheet8.xml><?xml version="1.0" encoding="utf-8"?>
<worksheet xmlns="http://schemas.openxmlformats.org/spreadsheetml/2006/main" xmlns:r="http://schemas.openxmlformats.org/officeDocument/2006/relationships">
  <sheetPr codeName="Sheet41">
    <pageSetUpPr fitToPage="1"/>
  </sheetPr>
  <dimension ref="B1:S36"/>
  <sheetViews>
    <sheetView workbookViewId="0" topLeftCell="A1">
      <pane xSplit="7" ySplit="7" topLeftCell="H8" activePane="bottomRight" state="frozen"/>
      <selection pane="topLeft" activeCell="A1" sqref="A1"/>
      <selection pane="topRight" activeCell="H1" sqref="H1"/>
      <selection pane="bottomLeft" activeCell="A8" sqref="A8"/>
      <selection pane="bottomRight" activeCell="H1" sqref="H1"/>
    </sheetView>
  </sheetViews>
  <sheetFormatPr defaultColWidth="9.00390625" defaultRowHeight="13.5"/>
  <cols>
    <col min="1" max="1" width="3.125" style="57" customWidth="1"/>
    <col min="2" max="2" width="3.50390625" style="57" customWidth="1"/>
    <col min="3" max="3" width="5.625" style="57" customWidth="1"/>
    <col min="4" max="4" width="6.00390625" style="57" customWidth="1"/>
    <col min="5" max="5" width="18.00390625" style="57" customWidth="1"/>
    <col min="6" max="6" width="4.25390625" style="58" customWidth="1"/>
    <col min="7" max="7" width="1.00390625" style="57" customWidth="1"/>
    <col min="8" max="8" width="10.25390625" style="57" customWidth="1"/>
    <col min="9" max="9" width="8.375" style="57" customWidth="1"/>
    <col min="10" max="11" width="7.00390625" style="57" customWidth="1"/>
    <col min="12" max="12" width="10.375" style="57" customWidth="1"/>
    <col min="13" max="16" width="7.875" style="57" customWidth="1"/>
    <col min="17" max="17" width="7.625" style="57" customWidth="1"/>
    <col min="18" max="18" width="9.625" style="57" customWidth="1"/>
    <col min="19" max="19" width="11.875" style="57" customWidth="1"/>
    <col min="20" max="16384" width="9.00390625" style="57" customWidth="1"/>
  </cols>
  <sheetData>
    <row r="1" ht="18.75" customHeight="1">
      <c r="B1" s="133" t="s">
        <v>147</v>
      </c>
    </row>
    <row r="2" spans="8:18" ht="16.5" customHeight="1" thickBot="1">
      <c r="H2" s="59"/>
      <c r="I2" s="59"/>
      <c r="J2" s="59"/>
      <c r="K2" s="59"/>
      <c r="L2" s="59"/>
      <c r="M2" s="59"/>
      <c r="N2" s="59"/>
      <c r="O2" s="59"/>
      <c r="P2" s="59"/>
      <c r="Q2" s="59"/>
      <c r="R2" s="59"/>
    </row>
    <row r="3" spans="2:19" ht="17.25" customHeight="1">
      <c r="B3" s="153"/>
      <c r="C3" s="154"/>
      <c r="D3" s="154"/>
      <c r="E3" s="154"/>
      <c r="F3" s="155"/>
      <c r="G3" s="60"/>
      <c r="H3" s="216" t="s">
        <v>5</v>
      </c>
      <c r="I3" s="204"/>
      <c r="J3" s="204"/>
      <c r="K3" s="205"/>
      <c r="L3" s="162" t="s">
        <v>6</v>
      </c>
      <c r="M3" s="204"/>
      <c r="N3" s="204"/>
      <c r="O3" s="204"/>
      <c r="P3" s="205"/>
      <c r="Q3" s="207" t="s">
        <v>7</v>
      </c>
      <c r="R3" s="213" t="s">
        <v>8</v>
      </c>
      <c r="S3" s="193" t="s">
        <v>68</v>
      </c>
    </row>
    <row r="4" spans="2:19" s="61" customFormat="1" ht="21" customHeight="1">
      <c r="B4" s="156"/>
      <c r="C4" s="157"/>
      <c r="D4" s="157"/>
      <c r="E4" s="157"/>
      <c r="F4" s="158"/>
      <c r="G4" s="62"/>
      <c r="H4" s="175" t="s">
        <v>18</v>
      </c>
      <c r="I4" s="201" t="s">
        <v>19</v>
      </c>
      <c r="J4" s="203"/>
      <c r="K4" s="199" t="s">
        <v>20</v>
      </c>
      <c r="L4" s="199" t="s">
        <v>21</v>
      </c>
      <c r="M4" s="201" t="s">
        <v>19</v>
      </c>
      <c r="N4" s="202"/>
      <c r="O4" s="203"/>
      <c r="P4" s="199" t="s">
        <v>22</v>
      </c>
      <c r="Q4" s="208"/>
      <c r="R4" s="214"/>
      <c r="S4" s="194"/>
    </row>
    <row r="5" spans="2:19" s="61" customFormat="1" ht="63" customHeight="1">
      <c r="B5" s="156"/>
      <c r="C5" s="157"/>
      <c r="D5" s="157"/>
      <c r="E5" s="157"/>
      <c r="F5" s="158"/>
      <c r="G5" s="62"/>
      <c r="H5" s="206"/>
      <c r="I5" s="63" t="s">
        <v>90</v>
      </c>
      <c r="J5" s="63" t="s">
        <v>26</v>
      </c>
      <c r="K5" s="200"/>
      <c r="L5" s="200"/>
      <c r="M5" s="63" t="s">
        <v>27</v>
      </c>
      <c r="N5" s="64" t="s">
        <v>28</v>
      </c>
      <c r="O5" s="65" t="s">
        <v>29</v>
      </c>
      <c r="P5" s="200"/>
      <c r="Q5" s="208"/>
      <c r="R5" s="215"/>
      <c r="S5" s="194"/>
    </row>
    <row r="6" spans="2:19" ht="19.5" customHeight="1" thickBot="1">
      <c r="B6" s="159"/>
      <c r="C6" s="160"/>
      <c r="D6" s="160"/>
      <c r="E6" s="160"/>
      <c r="F6" s="161"/>
      <c r="G6" s="60"/>
      <c r="H6" s="8" t="s">
        <v>91</v>
      </c>
      <c r="I6" s="9" t="s">
        <v>92</v>
      </c>
      <c r="J6" s="9" t="s">
        <v>93</v>
      </c>
      <c r="K6" s="9" t="s">
        <v>94</v>
      </c>
      <c r="L6" s="9" t="s">
        <v>95</v>
      </c>
      <c r="M6" s="9" t="s">
        <v>49</v>
      </c>
      <c r="N6" s="10" t="s">
        <v>96</v>
      </c>
      <c r="O6" s="10" t="s">
        <v>52</v>
      </c>
      <c r="P6" s="10" t="s">
        <v>97</v>
      </c>
      <c r="Q6" s="9" t="s">
        <v>98</v>
      </c>
      <c r="R6" s="66" t="s">
        <v>99</v>
      </c>
      <c r="S6" s="195"/>
    </row>
    <row r="7" spans="2:18" ht="6" customHeight="1" thickBot="1">
      <c r="B7" s="60"/>
      <c r="C7" s="60"/>
      <c r="D7" s="60"/>
      <c r="E7" s="60"/>
      <c r="F7" s="67"/>
      <c r="G7" s="60"/>
      <c r="H7" s="68"/>
      <c r="I7" s="68"/>
      <c r="J7" s="68"/>
      <c r="K7" s="68"/>
      <c r="L7" s="68"/>
      <c r="M7" s="68"/>
      <c r="N7" s="68"/>
      <c r="O7" s="68"/>
      <c r="P7" s="68"/>
      <c r="Q7" s="68"/>
      <c r="R7" s="68"/>
    </row>
    <row r="8" spans="2:19" ht="15.75" customHeight="1">
      <c r="B8" s="186" t="s">
        <v>30</v>
      </c>
      <c r="C8" s="189" t="s">
        <v>31</v>
      </c>
      <c r="D8" s="190" t="s">
        <v>3</v>
      </c>
      <c r="E8" s="190"/>
      <c r="F8" s="40" t="s">
        <v>32</v>
      </c>
      <c r="G8" s="60"/>
      <c r="H8" s="69">
        <v>14122015.089247588</v>
      </c>
      <c r="I8" s="70">
        <v>76324</v>
      </c>
      <c r="J8" s="70">
        <v>20483.29845505618</v>
      </c>
      <c r="K8" s="70">
        <v>11350.205366848824</v>
      </c>
      <c r="L8" s="71">
        <v>691374.995247719</v>
      </c>
      <c r="M8" s="72"/>
      <c r="N8" s="73">
        <v>19115.9343898185</v>
      </c>
      <c r="O8" s="73">
        <v>41683.58681325747</v>
      </c>
      <c r="P8" s="72"/>
      <c r="Q8" s="71">
        <v>325905.3506700543</v>
      </c>
      <c r="R8" s="90">
        <v>850407</v>
      </c>
      <c r="S8" s="91">
        <f aca="true" t="shared" si="0" ref="S8:S35">SUM(H8:R8)</f>
        <v>16158659.460190343</v>
      </c>
    </row>
    <row r="9" spans="2:19" ht="15.75" customHeight="1">
      <c r="B9" s="187"/>
      <c r="C9" s="135"/>
      <c r="D9" s="134" t="s">
        <v>6</v>
      </c>
      <c r="E9" s="134"/>
      <c r="F9" s="16" t="s">
        <v>33</v>
      </c>
      <c r="G9" s="60"/>
      <c r="H9" s="17">
        <v>36936.513525542716</v>
      </c>
      <c r="I9" s="18">
        <v>0</v>
      </c>
      <c r="J9" s="18">
        <v>0</v>
      </c>
      <c r="K9" s="34"/>
      <c r="L9" s="18">
        <v>792.0919915244133</v>
      </c>
      <c r="M9" s="18"/>
      <c r="N9" s="18">
        <v>0</v>
      </c>
      <c r="O9" s="18">
        <v>0</v>
      </c>
      <c r="P9" s="34"/>
      <c r="Q9" s="18">
        <v>379.3644742145713</v>
      </c>
      <c r="R9" s="19"/>
      <c r="S9" s="92">
        <f t="shared" si="0"/>
        <v>38107.9699912817</v>
      </c>
    </row>
    <row r="10" spans="2:19" ht="15.75" customHeight="1">
      <c r="B10" s="187"/>
      <c r="C10" s="135"/>
      <c r="D10" s="134" t="s">
        <v>34</v>
      </c>
      <c r="E10" s="134"/>
      <c r="F10" s="16" t="s">
        <v>35</v>
      </c>
      <c r="G10" s="60"/>
      <c r="H10" s="17">
        <v>18.342154450921274</v>
      </c>
      <c r="I10" s="18">
        <v>0</v>
      </c>
      <c r="J10" s="18">
        <v>0</v>
      </c>
      <c r="K10" s="34"/>
      <c r="L10" s="18">
        <v>0</v>
      </c>
      <c r="M10" s="18"/>
      <c r="N10" s="18">
        <v>0</v>
      </c>
      <c r="O10" s="18">
        <v>0</v>
      </c>
      <c r="P10" s="34"/>
      <c r="Q10" s="18">
        <v>0</v>
      </c>
      <c r="R10" s="19"/>
      <c r="S10" s="92">
        <f t="shared" si="0"/>
        <v>18.342154450921274</v>
      </c>
    </row>
    <row r="11" spans="2:19" ht="15.75" customHeight="1">
      <c r="B11" s="187"/>
      <c r="C11" s="191" t="s">
        <v>5</v>
      </c>
      <c r="D11" s="134" t="s">
        <v>13</v>
      </c>
      <c r="E11" s="134"/>
      <c r="F11" s="16" t="s">
        <v>36</v>
      </c>
      <c r="G11" s="60"/>
      <c r="H11" s="76">
        <v>93807.28050834668</v>
      </c>
      <c r="I11" s="18"/>
      <c r="J11" s="18"/>
      <c r="K11" s="18"/>
      <c r="L11" s="34"/>
      <c r="M11" s="18"/>
      <c r="N11" s="18"/>
      <c r="O11" s="18"/>
      <c r="P11" s="18"/>
      <c r="Q11" s="34"/>
      <c r="R11" s="19"/>
      <c r="S11" s="92">
        <f t="shared" si="0"/>
        <v>93807.28050834668</v>
      </c>
    </row>
    <row r="12" spans="2:19" ht="15.75" customHeight="1">
      <c r="B12" s="187"/>
      <c r="C12" s="191"/>
      <c r="D12" s="134" t="s">
        <v>37</v>
      </c>
      <c r="E12" s="134"/>
      <c r="F12" s="16" t="s">
        <v>38</v>
      </c>
      <c r="G12" s="60"/>
      <c r="H12" s="76">
        <v>46239.65426304999</v>
      </c>
      <c r="I12" s="18"/>
      <c r="J12" s="18"/>
      <c r="K12" s="18"/>
      <c r="L12" s="77">
        <v>19759.510899120953</v>
      </c>
      <c r="M12" s="18"/>
      <c r="N12" s="18"/>
      <c r="O12" s="18"/>
      <c r="P12" s="18"/>
      <c r="Q12" s="77">
        <v>1221.822366543933</v>
      </c>
      <c r="R12" s="19"/>
      <c r="S12" s="92">
        <f t="shared" si="0"/>
        <v>67220.98752871488</v>
      </c>
    </row>
    <row r="13" spans="2:19" ht="15.75" customHeight="1">
      <c r="B13" s="187"/>
      <c r="C13" s="192" t="s">
        <v>6</v>
      </c>
      <c r="D13" s="136" t="s">
        <v>15</v>
      </c>
      <c r="E13" s="31" t="s">
        <v>24</v>
      </c>
      <c r="F13" s="16" t="s">
        <v>109</v>
      </c>
      <c r="G13" s="60"/>
      <c r="H13" s="76">
        <v>5249.524603853669</v>
      </c>
      <c r="I13" s="18"/>
      <c r="J13" s="18"/>
      <c r="K13" s="18"/>
      <c r="L13" s="34"/>
      <c r="M13" s="18"/>
      <c r="N13" s="18"/>
      <c r="O13" s="18"/>
      <c r="P13" s="18"/>
      <c r="Q13" s="77"/>
      <c r="R13" s="19"/>
      <c r="S13" s="92">
        <f t="shared" si="0"/>
        <v>5249.524603853669</v>
      </c>
    </row>
    <row r="14" spans="2:19" ht="15.75" customHeight="1">
      <c r="B14" s="187"/>
      <c r="C14" s="192"/>
      <c r="D14" s="136"/>
      <c r="E14" s="29" t="s">
        <v>25</v>
      </c>
      <c r="F14" s="16" t="s">
        <v>39</v>
      </c>
      <c r="G14" s="60"/>
      <c r="H14" s="78"/>
      <c r="I14" s="18"/>
      <c r="J14" s="18"/>
      <c r="K14" s="18"/>
      <c r="L14" s="77">
        <v>510.4813965477689</v>
      </c>
      <c r="M14" s="18"/>
      <c r="N14" s="18"/>
      <c r="O14" s="18"/>
      <c r="P14" s="18"/>
      <c r="Q14" s="77">
        <v>51.68453327173997</v>
      </c>
      <c r="R14" s="19"/>
      <c r="S14" s="92">
        <f t="shared" si="0"/>
        <v>562.1659298195088</v>
      </c>
    </row>
    <row r="15" spans="2:19" ht="15.75" customHeight="1">
      <c r="B15" s="187"/>
      <c r="C15" s="192"/>
      <c r="D15" s="136" t="s">
        <v>16</v>
      </c>
      <c r="E15" s="29" t="s">
        <v>24</v>
      </c>
      <c r="F15" s="16" t="s">
        <v>110</v>
      </c>
      <c r="G15" s="60"/>
      <c r="H15" s="76">
        <v>25020.53288650171</v>
      </c>
      <c r="I15" s="18">
        <v>11</v>
      </c>
      <c r="J15" s="18">
        <v>385.5589887640449</v>
      </c>
      <c r="K15" s="18"/>
      <c r="L15" s="34"/>
      <c r="M15" s="18"/>
      <c r="N15" s="18"/>
      <c r="O15" s="18"/>
      <c r="P15" s="18"/>
      <c r="Q15" s="77"/>
      <c r="R15" s="19"/>
      <c r="S15" s="92">
        <f t="shared" si="0"/>
        <v>25417.091875265756</v>
      </c>
    </row>
    <row r="16" spans="2:19" ht="15.75" customHeight="1">
      <c r="B16" s="187"/>
      <c r="C16" s="192"/>
      <c r="D16" s="136"/>
      <c r="E16" s="29" t="s">
        <v>25</v>
      </c>
      <c r="F16" s="16" t="s">
        <v>40</v>
      </c>
      <c r="G16" s="60"/>
      <c r="H16" s="78"/>
      <c r="I16" s="18"/>
      <c r="J16" s="18"/>
      <c r="K16" s="18"/>
      <c r="L16" s="77">
        <v>3450.973651515911</v>
      </c>
      <c r="M16" s="34"/>
      <c r="N16" s="18">
        <v>272.8963727039843</v>
      </c>
      <c r="O16" s="18">
        <v>6.529237792136818</v>
      </c>
      <c r="P16" s="18"/>
      <c r="Q16" s="77">
        <v>1189.777955915454</v>
      </c>
      <c r="R16" s="19"/>
      <c r="S16" s="92">
        <f t="shared" si="0"/>
        <v>4920.177217927487</v>
      </c>
    </row>
    <row r="17" spans="2:19" ht="15.75" customHeight="1">
      <c r="B17" s="187"/>
      <c r="C17" s="192"/>
      <c r="D17" s="134" t="s">
        <v>17</v>
      </c>
      <c r="E17" s="134"/>
      <c r="F17" s="16" t="s">
        <v>111</v>
      </c>
      <c r="G17" s="60"/>
      <c r="H17" s="78"/>
      <c r="I17" s="18"/>
      <c r="J17" s="18"/>
      <c r="K17" s="18"/>
      <c r="L17" s="34"/>
      <c r="M17" s="18"/>
      <c r="N17" s="18"/>
      <c r="O17" s="18"/>
      <c r="P17" s="18"/>
      <c r="Q17" s="34"/>
      <c r="R17" s="19"/>
      <c r="S17" s="92">
        <f t="shared" si="0"/>
        <v>0</v>
      </c>
    </row>
    <row r="18" spans="2:19" ht="15.75" customHeight="1" thickBot="1">
      <c r="B18" s="196"/>
      <c r="C18" s="197" t="s">
        <v>103</v>
      </c>
      <c r="D18" s="197"/>
      <c r="E18" s="197"/>
      <c r="F18" s="198"/>
      <c r="G18" s="60"/>
      <c r="H18" s="79">
        <f aca="true" t="shared" si="1" ref="H18:R18">SUM(H8:H17)</f>
        <v>14329286.937189331</v>
      </c>
      <c r="I18" s="80">
        <f t="shared" si="1"/>
        <v>76335</v>
      </c>
      <c r="J18" s="80">
        <f t="shared" si="1"/>
        <v>20868.857443820227</v>
      </c>
      <c r="K18" s="80">
        <f t="shared" si="1"/>
        <v>11350.205366848824</v>
      </c>
      <c r="L18" s="80">
        <f t="shared" si="1"/>
        <v>715888.053186428</v>
      </c>
      <c r="M18" s="80">
        <f t="shared" si="1"/>
        <v>0</v>
      </c>
      <c r="N18" s="80">
        <f t="shared" si="1"/>
        <v>19388.830762522484</v>
      </c>
      <c r="O18" s="80">
        <f t="shared" si="1"/>
        <v>41690.116051049605</v>
      </c>
      <c r="P18" s="80">
        <f t="shared" si="1"/>
        <v>0</v>
      </c>
      <c r="Q18" s="80">
        <f t="shared" si="1"/>
        <v>328748</v>
      </c>
      <c r="R18" s="93">
        <f t="shared" si="1"/>
        <v>850407</v>
      </c>
      <c r="S18" s="94">
        <f t="shared" si="0"/>
        <v>16393963</v>
      </c>
    </row>
    <row r="19" spans="2:19" ht="15.75" customHeight="1">
      <c r="B19" s="210" t="s">
        <v>65</v>
      </c>
      <c r="C19" s="219" t="s">
        <v>10</v>
      </c>
      <c r="D19" s="212" t="s">
        <v>1</v>
      </c>
      <c r="E19" s="212"/>
      <c r="F19" s="40">
        <v>4</v>
      </c>
      <c r="G19" s="60"/>
      <c r="H19" s="69">
        <v>8642450.568174625</v>
      </c>
      <c r="I19" s="73">
        <v>7671</v>
      </c>
      <c r="J19" s="73">
        <v>34146.783707865165</v>
      </c>
      <c r="K19" s="70">
        <v>3643.6481175098306</v>
      </c>
      <c r="L19" s="71">
        <v>1202870.6063612856</v>
      </c>
      <c r="M19" s="72"/>
      <c r="N19" s="73">
        <v>43915.01182754674</v>
      </c>
      <c r="O19" s="73">
        <v>13739.381811167905</v>
      </c>
      <c r="P19" s="72"/>
      <c r="Q19" s="73">
        <v>296553</v>
      </c>
      <c r="R19" s="90">
        <v>0</v>
      </c>
      <c r="S19" s="91">
        <f t="shared" si="0"/>
        <v>10244990</v>
      </c>
    </row>
    <row r="20" spans="2:19" ht="15.75" customHeight="1">
      <c r="B20" s="138"/>
      <c r="C20" s="139"/>
      <c r="D20" s="143" t="s">
        <v>0</v>
      </c>
      <c r="E20" s="143"/>
      <c r="F20" s="16">
        <v>5</v>
      </c>
      <c r="G20" s="60"/>
      <c r="H20" s="30">
        <v>3171322.288702662</v>
      </c>
      <c r="I20" s="18">
        <v>1798</v>
      </c>
      <c r="J20" s="18">
        <v>4649.612359550562</v>
      </c>
      <c r="K20" s="77">
        <v>1936.0989377872029</v>
      </c>
      <c r="L20" s="33">
        <v>503022.7286892719</v>
      </c>
      <c r="M20" s="34"/>
      <c r="N20" s="18">
        <v>10772.81257153758</v>
      </c>
      <c r="O20" s="18">
        <v>1075.4587391905359</v>
      </c>
      <c r="P20" s="34"/>
      <c r="Q20" s="18">
        <v>53069</v>
      </c>
      <c r="R20" s="19">
        <v>0</v>
      </c>
      <c r="S20" s="92">
        <f t="shared" si="0"/>
        <v>3747646</v>
      </c>
    </row>
    <row r="21" spans="2:19" ht="15.75" customHeight="1">
      <c r="B21" s="138"/>
      <c r="C21" s="139"/>
      <c r="D21" s="209" t="s">
        <v>66</v>
      </c>
      <c r="E21" s="209"/>
      <c r="F21" s="16">
        <v>6</v>
      </c>
      <c r="G21" s="60"/>
      <c r="H21" s="30">
        <v>1453365.6523876404</v>
      </c>
      <c r="I21" s="18">
        <v>604</v>
      </c>
      <c r="J21" s="18">
        <v>7101.347612359551</v>
      </c>
      <c r="K21" s="77">
        <v>0</v>
      </c>
      <c r="L21" s="33">
        <v>-1325.3882369851544</v>
      </c>
      <c r="M21" s="34"/>
      <c r="N21" s="18">
        <v>374.3448383931978</v>
      </c>
      <c r="O21" s="18">
        <v>1525.0433985919567</v>
      </c>
      <c r="P21" s="34"/>
      <c r="Q21" s="18">
        <v>6356</v>
      </c>
      <c r="R21" s="19">
        <v>48540</v>
      </c>
      <c r="S21" s="92">
        <f t="shared" si="0"/>
        <v>1516541</v>
      </c>
    </row>
    <row r="22" spans="2:19" ht="15.75" customHeight="1">
      <c r="B22" s="138"/>
      <c r="C22" s="139"/>
      <c r="D22" s="143" t="s">
        <v>23</v>
      </c>
      <c r="E22" s="143"/>
      <c r="F22" s="16">
        <v>7</v>
      </c>
      <c r="G22" s="60"/>
      <c r="H22" s="30">
        <v>3985077.6011235956</v>
      </c>
      <c r="I22" s="18">
        <v>1744</v>
      </c>
      <c r="J22" s="18">
        <v>3901.3988764044943</v>
      </c>
      <c r="K22" s="34"/>
      <c r="L22" s="18"/>
      <c r="M22" s="34"/>
      <c r="N22" s="18"/>
      <c r="O22" s="18"/>
      <c r="P22" s="34"/>
      <c r="Q22" s="18"/>
      <c r="R22" s="19">
        <v>-850407</v>
      </c>
      <c r="S22" s="92">
        <f t="shared" si="0"/>
        <v>3140316</v>
      </c>
    </row>
    <row r="23" spans="2:19" ht="14.25" customHeight="1" thickBot="1">
      <c r="B23" s="211"/>
      <c r="C23" s="217" t="s">
        <v>104</v>
      </c>
      <c r="D23" s="217"/>
      <c r="E23" s="217"/>
      <c r="F23" s="218"/>
      <c r="H23" s="82">
        <f aca="true" t="shared" si="2" ref="H23:R23">SUM(H19:H22)</f>
        <v>17252216.110388525</v>
      </c>
      <c r="I23" s="83">
        <f t="shared" si="2"/>
        <v>11817</v>
      </c>
      <c r="J23" s="83">
        <f t="shared" si="2"/>
        <v>49799.14255617977</v>
      </c>
      <c r="K23" s="83">
        <f t="shared" si="2"/>
        <v>5579.7470552970335</v>
      </c>
      <c r="L23" s="83">
        <f t="shared" si="2"/>
        <v>1704567.9468135724</v>
      </c>
      <c r="M23" s="83">
        <f t="shared" si="2"/>
        <v>0</v>
      </c>
      <c r="N23" s="83">
        <f t="shared" si="2"/>
        <v>55062.169237477516</v>
      </c>
      <c r="O23" s="83">
        <f t="shared" si="2"/>
        <v>16339.883948950397</v>
      </c>
      <c r="P23" s="83">
        <f t="shared" si="2"/>
        <v>0</v>
      </c>
      <c r="Q23" s="83">
        <f t="shared" si="2"/>
        <v>355978</v>
      </c>
      <c r="R23" s="95">
        <f t="shared" si="2"/>
        <v>-801867</v>
      </c>
      <c r="S23" s="94">
        <f t="shared" si="0"/>
        <v>18649493</v>
      </c>
    </row>
    <row r="24" spans="2:19" ht="15.75" customHeight="1">
      <c r="B24" s="186" t="s">
        <v>30</v>
      </c>
      <c r="C24" s="189" t="s">
        <v>31</v>
      </c>
      <c r="D24" s="190" t="s">
        <v>3</v>
      </c>
      <c r="E24" s="190"/>
      <c r="F24" s="40" t="s">
        <v>32</v>
      </c>
      <c r="G24" s="60"/>
      <c r="H24" s="69">
        <v>31581503.04757785</v>
      </c>
      <c r="I24" s="70"/>
      <c r="J24" s="70"/>
      <c r="K24" s="70">
        <v>16929.952422145856</v>
      </c>
      <c r="L24" s="71"/>
      <c r="M24" s="72"/>
      <c r="N24" s="73"/>
      <c r="O24" s="73"/>
      <c r="P24" s="72"/>
      <c r="Q24" s="71"/>
      <c r="R24" s="90">
        <v>48540</v>
      </c>
      <c r="S24" s="91">
        <f t="shared" si="0"/>
        <v>31646972.999999996</v>
      </c>
    </row>
    <row r="25" spans="2:19" ht="15.75" customHeight="1">
      <c r="B25" s="187"/>
      <c r="C25" s="135"/>
      <c r="D25" s="134" t="s">
        <v>6</v>
      </c>
      <c r="E25" s="134"/>
      <c r="F25" s="16" t="s">
        <v>33</v>
      </c>
      <c r="G25" s="60"/>
      <c r="H25" s="17"/>
      <c r="I25" s="18"/>
      <c r="J25" s="18"/>
      <c r="K25" s="34"/>
      <c r="L25" s="18">
        <v>2420456</v>
      </c>
      <c r="M25" s="18"/>
      <c r="N25" s="18"/>
      <c r="O25" s="18"/>
      <c r="P25" s="34"/>
      <c r="Q25" s="18"/>
      <c r="R25" s="19"/>
      <c r="S25" s="92">
        <f t="shared" si="0"/>
        <v>2420456</v>
      </c>
    </row>
    <row r="26" spans="2:19" ht="15.75" customHeight="1">
      <c r="B26" s="187"/>
      <c r="C26" s="135"/>
      <c r="D26" s="134" t="s">
        <v>34</v>
      </c>
      <c r="E26" s="134"/>
      <c r="F26" s="16" t="s">
        <v>35</v>
      </c>
      <c r="G26" s="60"/>
      <c r="H26" s="17"/>
      <c r="I26" s="18"/>
      <c r="J26" s="18"/>
      <c r="K26" s="34"/>
      <c r="L26" s="18"/>
      <c r="M26" s="18"/>
      <c r="N26" s="18"/>
      <c r="O26" s="18"/>
      <c r="P26" s="34"/>
      <c r="Q26" s="18">
        <v>684726</v>
      </c>
      <c r="R26" s="19"/>
      <c r="S26" s="92">
        <f t="shared" si="0"/>
        <v>684726</v>
      </c>
    </row>
    <row r="27" spans="2:19" ht="15.75" customHeight="1">
      <c r="B27" s="187"/>
      <c r="C27" s="191" t="s">
        <v>5</v>
      </c>
      <c r="D27" s="134" t="s">
        <v>13</v>
      </c>
      <c r="E27" s="134"/>
      <c r="F27" s="16" t="s">
        <v>36</v>
      </c>
      <c r="G27" s="60"/>
      <c r="H27" s="76"/>
      <c r="I27" s="18">
        <v>88152</v>
      </c>
      <c r="J27" s="18"/>
      <c r="K27" s="18"/>
      <c r="L27" s="34"/>
      <c r="M27" s="18"/>
      <c r="N27" s="18"/>
      <c r="O27" s="18"/>
      <c r="P27" s="18"/>
      <c r="Q27" s="34"/>
      <c r="R27" s="19"/>
      <c r="S27" s="92">
        <f t="shared" si="0"/>
        <v>88152</v>
      </c>
    </row>
    <row r="28" spans="2:19" ht="15.75" customHeight="1">
      <c r="B28" s="187"/>
      <c r="C28" s="191"/>
      <c r="D28" s="134" t="s">
        <v>37</v>
      </c>
      <c r="E28" s="134"/>
      <c r="F28" s="16" t="s">
        <v>38</v>
      </c>
      <c r="G28" s="60"/>
      <c r="H28" s="76"/>
      <c r="I28" s="18"/>
      <c r="J28" s="18">
        <v>70668</v>
      </c>
      <c r="K28" s="18"/>
      <c r="L28" s="77"/>
      <c r="M28" s="18"/>
      <c r="N28" s="18"/>
      <c r="O28" s="18"/>
      <c r="P28" s="18"/>
      <c r="Q28" s="77"/>
      <c r="R28" s="19"/>
      <c r="S28" s="92">
        <f t="shared" si="0"/>
        <v>70668</v>
      </c>
    </row>
    <row r="29" spans="2:19" ht="15.75" customHeight="1">
      <c r="B29" s="187"/>
      <c r="C29" s="192" t="s">
        <v>6</v>
      </c>
      <c r="D29" s="136" t="s">
        <v>15</v>
      </c>
      <c r="E29" s="31" t="s">
        <v>24</v>
      </c>
      <c r="F29" s="16" t="s">
        <v>109</v>
      </c>
      <c r="G29" s="60"/>
      <c r="H29" s="76"/>
      <c r="I29" s="18"/>
      <c r="J29" s="18"/>
      <c r="K29" s="18"/>
      <c r="L29" s="34"/>
      <c r="M29" s="18"/>
      <c r="N29" s="18">
        <v>6991.566362115904</v>
      </c>
      <c r="O29" s="18"/>
      <c r="P29" s="18"/>
      <c r="Q29" s="77"/>
      <c r="R29" s="19"/>
      <c r="S29" s="92">
        <f t="shared" si="0"/>
        <v>6991.566362115904</v>
      </c>
    </row>
    <row r="30" spans="2:19" ht="15.75" customHeight="1">
      <c r="B30" s="187"/>
      <c r="C30" s="192"/>
      <c r="D30" s="136"/>
      <c r="E30" s="29" t="s">
        <v>25</v>
      </c>
      <c r="F30" s="16" t="s">
        <v>39</v>
      </c>
      <c r="G30" s="60"/>
      <c r="H30" s="78"/>
      <c r="I30" s="18"/>
      <c r="J30" s="18"/>
      <c r="K30" s="18"/>
      <c r="L30" s="77"/>
      <c r="M30" s="18"/>
      <c r="N30" s="18">
        <v>67459.4336378841</v>
      </c>
      <c r="O30" s="18"/>
      <c r="P30" s="18"/>
      <c r="Q30" s="77"/>
      <c r="R30" s="19"/>
      <c r="S30" s="92">
        <f t="shared" si="0"/>
        <v>67459.4336378841</v>
      </c>
    </row>
    <row r="31" spans="2:19" ht="15.75" customHeight="1">
      <c r="B31" s="187"/>
      <c r="C31" s="192"/>
      <c r="D31" s="136" t="s">
        <v>16</v>
      </c>
      <c r="E31" s="29" t="s">
        <v>24</v>
      </c>
      <c r="F31" s="16" t="s">
        <v>110</v>
      </c>
      <c r="G31" s="60"/>
      <c r="H31" s="76"/>
      <c r="I31" s="18"/>
      <c r="J31" s="18"/>
      <c r="K31" s="18"/>
      <c r="L31" s="34"/>
      <c r="M31" s="18"/>
      <c r="N31" s="18"/>
      <c r="O31" s="18">
        <v>62589.40861000515</v>
      </c>
      <c r="P31" s="18"/>
      <c r="Q31" s="77"/>
      <c r="R31" s="19"/>
      <c r="S31" s="92">
        <f t="shared" si="0"/>
        <v>62589.40861000515</v>
      </c>
    </row>
    <row r="32" spans="2:19" ht="15.75" customHeight="1">
      <c r="B32" s="187"/>
      <c r="C32" s="192"/>
      <c r="D32" s="136"/>
      <c r="E32" s="29" t="s">
        <v>25</v>
      </c>
      <c r="F32" s="16" t="s">
        <v>40</v>
      </c>
      <c r="G32" s="60"/>
      <c r="H32" s="78"/>
      <c r="I32" s="18"/>
      <c r="J32" s="18"/>
      <c r="K32" s="18"/>
      <c r="L32" s="77"/>
      <c r="M32" s="34"/>
      <c r="N32" s="18"/>
      <c r="O32" s="18">
        <v>-4559.408610005151</v>
      </c>
      <c r="P32" s="18"/>
      <c r="Q32" s="77"/>
      <c r="R32" s="19"/>
      <c r="S32" s="92">
        <f t="shared" si="0"/>
        <v>-4559.408610005151</v>
      </c>
    </row>
    <row r="33" spans="2:19" ht="15.75" customHeight="1">
      <c r="B33" s="187"/>
      <c r="C33" s="192"/>
      <c r="D33" s="134" t="s">
        <v>17</v>
      </c>
      <c r="E33" s="134"/>
      <c r="F33" s="16" t="s">
        <v>111</v>
      </c>
      <c r="G33" s="60"/>
      <c r="H33" s="78"/>
      <c r="I33" s="18"/>
      <c r="J33" s="18"/>
      <c r="K33" s="18"/>
      <c r="L33" s="34"/>
      <c r="M33" s="18"/>
      <c r="N33" s="18"/>
      <c r="O33" s="18"/>
      <c r="P33" s="18"/>
      <c r="Q33" s="34"/>
      <c r="R33" s="19"/>
      <c r="S33" s="92">
        <f t="shared" si="0"/>
        <v>0</v>
      </c>
    </row>
    <row r="34" spans="2:19" ht="15" customHeight="1" thickBot="1">
      <c r="B34" s="188"/>
      <c r="C34" s="181" t="s">
        <v>105</v>
      </c>
      <c r="D34" s="181"/>
      <c r="E34" s="181"/>
      <c r="F34" s="182"/>
      <c r="H34" s="84">
        <f aca="true" t="shared" si="3" ref="H34:R34">SUM(H24:H33)</f>
        <v>31581503.04757785</v>
      </c>
      <c r="I34" s="85">
        <f t="shared" si="3"/>
        <v>88152</v>
      </c>
      <c r="J34" s="85">
        <f t="shared" si="3"/>
        <v>70668</v>
      </c>
      <c r="K34" s="85">
        <f t="shared" si="3"/>
        <v>16929.952422145856</v>
      </c>
      <c r="L34" s="85">
        <f t="shared" si="3"/>
        <v>2420456</v>
      </c>
      <c r="M34" s="85">
        <f t="shared" si="3"/>
        <v>0</v>
      </c>
      <c r="N34" s="85">
        <f t="shared" si="3"/>
        <v>74451</v>
      </c>
      <c r="O34" s="85">
        <f t="shared" si="3"/>
        <v>58030</v>
      </c>
      <c r="P34" s="85">
        <f t="shared" si="3"/>
        <v>0</v>
      </c>
      <c r="Q34" s="85">
        <f t="shared" si="3"/>
        <v>684726</v>
      </c>
      <c r="R34" s="96">
        <f t="shared" si="3"/>
        <v>48540</v>
      </c>
      <c r="S34" s="97">
        <f t="shared" si="0"/>
        <v>35043456</v>
      </c>
    </row>
    <row r="35" spans="2:19" ht="13.5" customHeight="1" thickBot="1">
      <c r="B35" s="183" t="s">
        <v>106</v>
      </c>
      <c r="C35" s="184"/>
      <c r="D35" s="184"/>
      <c r="E35" s="184"/>
      <c r="F35" s="185"/>
      <c r="H35" s="87">
        <f aca="true" t="shared" si="4" ref="H35:R35">+H18+H23-H34</f>
        <v>0</v>
      </c>
      <c r="I35" s="88">
        <f t="shared" si="4"/>
        <v>0</v>
      </c>
      <c r="J35" s="88">
        <f t="shared" si="4"/>
        <v>0</v>
      </c>
      <c r="K35" s="88">
        <f t="shared" si="4"/>
        <v>0</v>
      </c>
      <c r="L35" s="88">
        <f t="shared" si="4"/>
        <v>0</v>
      </c>
      <c r="M35" s="88">
        <f t="shared" si="4"/>
        <v>0</v>
      </c>
      <c r="N35" s="88">
        <f t="shared" si="4"/>
        <v>0</v>
      </c>
      <c r="O35" s="88">
        <f t="shared" si="4"/>
        <v>0</v>
      </c>
      <c r="P35" s="88">
        <f t="shared" si="4"/>
        <v>0</v>
      </c>
      <c r="Q35" s="88">
        <f t="shared" si="4"/>
        <v>0</v>
      </c>
      <c r="R35" s="98">
        <f t="shared" si="4"/>
        <v>0</v>
      </c>
      <c r="S35" s="99">
        <f t="shared" si="0"/>
        <v>0</v>
      </c>
    </row>
    <row r="36" ht="12">
      <c r="B36" s="1" t="s">
        <v>155</v>
      </c>
    </row>
  </sheetData>
  <mergeCells count="46">
    <mergeCell ref="R3:R5"/>
    <mergeCell ref="H3:K3"/>
    <mergeCell ref="I4:J4"/>
    <mergeCell ref="C23:F23"/>
    <mergeCell ref="C19:C22"/>
    <mergeCell ref="C8:C10"/>
    <mergeCell ref="D8:E8"/>
    <mergeCell ref="D9:E9"/>
    <mergeCell ref="D10:E10"/>
    <mergeCell ref="C11:C12"/>
    <mergeCell ref="B3:F6"/>
    <mergeCell ref="B19:B23"/>
    <mergeCell ref="D19:E19"/>
    <mergeCell ref="D12:E12"/>
    <mergeCell ref="D17:E17"/>
    <mergeCell ref="D20:E20"/>
    <mergeCell ref="D15:D16"/>
    <mergeCell ref="C13:C17"/>
    <mergeCell ref="D11:E11"/>
    <mergeCell ref="D13:D14"/>
    <mergeCell ref="D29:D30"/>
    <mergeCell ref="D31:D32"/>
    <mergeCell ref="D33:E33"/>
    <mergeCell ref="D21:E21"/>
    <mergeCell ref="D22:E22"/>
    <mergeCell ref="D28:E28"/>
    <mergeCell ref="S3:S6"/>
    <mergeCell ref="B8:B18"/>
    <mergeCell ref="C18:F18"/>
    <mergeCell ref="K4:K5"/>
    <mergeCell ref="L4:L5"/>
    <mergeCell ref="M4:O4"/>
    <mergeCell ref="L3:P3"/>
    <mergeCell ref="P4:P5"/>
    <mergeCell ref="H4:H5"/>
    <mergeCell ref="Q3:Q5"/>
    <mergeCell ref="C34:F34"/>
    <mergeCell ref="B35:F35"/>
    <mergeCell ref="B24:B34"/>
    <mergeCell ref="C24:C26"/>
    <mergeCell ref="D24:E24"/>
    <mergeCell ref="D25:E25"/>
    <mergeCell ref="D26:E26"/>
    <mergeCell ref="C27:C28"/>
    <mergeCell ref="D27:E27"/>
    <mergeCell ref="C29:C33"/>
  </mergeCells>
  <printOptions/>
  <pageMargins left="0.7874015748031497" right="0.7874015748031497" top="0.7874015748031497" bottom="0.7874015748031497" header="0.1968503937007874" footer="0.2755905511811024"/>
  <pageSetup cellComments="asDisplayed" fitToHeight="1" fitToWidth="1" horizontalDpi="600" verticalDpi="600" orientation="landscape" paperSize="9"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46"/>
  <sheetViews>
    <sheetView workbookViewId="0" topLeftCell="A10">
      <selection activeCell="J23" sqref="J23"/>
    </sheetView>
  </sheetViews>
  <sheetFormatPr defaultColWidth="9.00390625" defaultRowHeight="13.5"/>
  <cols>
    <col min="1" max="2" width="9.00390625" style="100" customWidth="1"/>
    <col min="3" max="3" width="23.75390625" style="100" customWidth="1"/>
    <col min="4" max="4" width="25.875" style="100" customWidth="1"/>
    <col min="5" max="5" width="13.125" style="100" customWidth="1"/>
    <col min="6" max="6" width="13.125" style="117" bestFit="1" customWidth="1"/>
    <col min="7" max="7" width="12.875" style="100" hidden="1" customWidth="1"/>
    <col min="8" max="8" width="13.125" style="100" hidden="1" customWidth="1"/>
    <col min="9" max="16384" width="9.00390625" style="100" customWidth="1"/>
  </cols>
  <sheetData>
    <row r="1" ht="14.25" thickBot="1">
      <c r="A1" s="101" t="s">
        <v>122</v>
      </c>
    </row>
    <row r="2" spans="1:8" ht="13.5">
      <c r="A2" s="101"/>
      <c r="B2" s="108"/>
      <c r="C2" s="112" t="s">
        <v>123</v>
      </c>
      <c r="D2" s="113"/>
      <c r="E2" s="113"/>
      <c r="F2" s="118"/>
      <c r="G2" s="122" t="s">
        <v>124</v>
      </c>
      <c r="H2" s="114"/>
    </row>
    <row r="3" spans="1:8" ht="27">
      <c r="A3" s="107"/>
      <c r="B3" s="110"/>
      <c r="C3" s="111" t="s">
        <v>120</v>
      </c>
      <c r="D3" s="111" t="s">
        <v>121</v>
      </c>
      <c r="E3" s="220" t="s">
        <v>138</v>
      </c>
      <c r="F3" s="221"/>
      <c r="G3" s="220" t="s">
        <v>138</v>
      </c>
      <c r="H3" s="221"/>
    </row>
    <row r="4" spans="1:8" ht="27">
      <c r="A4" s="107"/>
      <c r="B4" s="109"/>
      <c r="C4" s="106" t="s">
        <v>114</v>
      </c>
      <c r="D4" s="106" t="s">
        <v>115</v>
      </c>
      <c r="E4" s="127"/>
      <c r="F4" s="120" t="s">
        <v>135</v>
      </c>
      <c r="G4" s="127"/>
      <c r="H4" s="120" t="s">
        <v>135</v>
      </c>
    </row>
    <row r="5" spans="1:8" ht="13.5">
      <c r="A5" s="107"/>
      <c r="B5" s="102" t="s">
        <v>113</v>
      </c>
      <c r="C5" s="103" t="e">
        <f>#REF!</f>
        <v>#REF!</v>
      </c>
      <c r="D5" s="103" t="e">
        <f>SUM(#REF!)</f>
        <v>#REF!</v>
      </c>
      <c r="E5" s="115" t="e">
        <f>D5/C5</f>
        <v>#REF!</v>
      </c>
      <c r="F5" s="119" t="s">
        <v>112</v>
      </c>
      <c r="G5" s="123">
        <f>(959805+122*310+1020*21)/(551.1*1000)</f>
        <v>1.8491108691707494</v>
      </c>
      <c r="H5" s="119" t="s">
        <v>112</v>
      </c>
    </row>
    <row r="6" spans="1:8" ht="13.5">
      <c r="A6" s="107"/>
      <c r="B6" s="102" t="s">
        <v>116</v>
      </c>
      <c r="C6" s="103" t="e">
        <f>#REF!</f>
        <v>#REF!</v>
      </c>
      <c r="D6" s="103" t="e">
        <f>SUM(#REF!)</f>
        <v>#REF!</v>
      </c>
      <c r="E6" s="115" t="e">
        <f>D6/C6</f>
        <v>#REF!</v>
      </c>
      <c r="F6" s="120" t="e">
        <f>(E6/E5-1)*100</f>
        <v>#REF!</v>
      </c>
      <c r="G6" s="123">
        <f>(1015987+122*310+1019*21)/(495.7*1000)</f>
        <v>2.169065967318943</v>
      </c>
      <c r="H6" s="120">
        <f>(G6/G5-1)*100</f>
        <v>17.30318627631453</v>
      </c>
    </row>
    <row r="7" spans="1:8" ht="13.5">
      <c r="A7" s="107"/>
      <c r="B7" s="102" t="s">
        <v>117</v>
      </c>
      <c r="C7" s="103" t="e">
        <f>#REF!</f>
        <v>#REF!</v>
      </c>
      <c r="D7" s="103" t="e">
        <f>SUM(#REF!)</f>
        <v>#REF!</v>
      </c>
      <c r="E7" s="115" t="e">
        <f>D7/C7</f>
        <v>#REF!</v>
      </c>
      <c r="F7" s="120" t="e">
        <f aca="true" t="shared" si="0" ref="F7:H8">(E7/E6-1)*100</f>
        <v>#REF!</v>
      </c>
      <c r="G7" s="123">
        <f>(1017275+111*310+921*21+18348+11489+5740)/(424.9*1000)</f>
        <v>2.6043845610731937</v>
      </c>
      <c r="H7" s="120">
        <f t="shared" si="0"/>
        <v>20.069403158462862</v>
      </c>
    </row>
    <row r="8" spans="1:8" ht="14.25" thickBot="1">
      <c r="A8" s="107"/>
      <c r="B8" s="104" t="s">
        <v>118</v>
      </c>
      <c r="C8" s="105" t="e">
        <f>#REF!</f>
        <v>#REF!</v>
      </c>
      <c r="D8" s="105" t="e">
        <f>SUM(#REF!)</f>
        <v>#REF!</v>
      </c>
      <c r="E8" s="116" t="e">
        <f>D8/C8</f>
        <v>#REF!</v>
      </c>
      <c r="F8" s="121" t="e">
        <f t="shared" si="0"/>
        <v>#REF!</v>
      </c>
      <c r="G8" s="124" t="s">
        <v>125</v>
      </c>
      <c r="H8" s="126" t="s">
        <v>125</v>
      </c>
    </row>
    <row r="10" ht="14.25" thickBot="1">
      <c r="A10" s="101" t="s">
        <v>134</v>
      </c>
    </row>
    <row r="11" spans="1:8" ht="13.5">
      <c r="A11" s="101"/>
      <c r="B11" s="108"/>
      <c r="C11" s="112" t="s">
        <v>123</v>
      </c>
      <c r="D11" s="113"/>
      <c r="E11" s="113"/>
      <c r="F11" s="118"/>
      <c r="G11" s="125" t="s">
        <v>124</v>
      </c>
      <c r="H11" s="114"/>
    </row>
    <row r="12" spans="1:8" ht="43.5" customHeight="1">
      <c r="A12" s="107"/>
      <c r="B12" s="110"/>
      <c r="C12" s="111" t="s">
        <v>120</v>
      </c>
      <c r="D12" s="111" t="s">
        <v>119</v>
      </c>
      <c r="E12" s="220" t="s">
        <v>136</v>
      </c>
      <c r="F12" s="221"/>
      <c r="G12" s="220" t="s">
        <v>136</v>
      </c>
      <c r="H12" s="221"/>
    </row>
    <row r="13" spans="1:8" ht="27">
      <c r="A13" s="107"/>
      <c r="B13" s="109"/>
      <c r="C13" s="106" t="s">
        <v>114</v>
      </c>
      <c r="D13" s="106" t="s">
        <v>126</v>
      </c>
      <c r="E13" s="127"/>
      <c r="F13" s="120" t="s">
        <v>135</v>
      </c>
      <c r="G13" s="127"/>
      <c r="H13" s="120" t="s">
        <v>135</v>
      </c>
    </row>
    <row r="14" spans="1:8" ht="13.5">
      <c r="A14" s="107"/>
      <c r="B14" s="102" t="s">
        <v>113</v>
      </c>
      <c r="C14" s="103" t="e">
        <f>#REF!</f>
        <v>#REF!</v>
      </c>
      <c r="D14" s="103" t="e">
        <f>#REF!*0.7+#REF!</f>
        <v>#REF!</v>
      </c>
      <c r="E14" s="115" t="e">
        <f>D14/C14</f>
        <v>#REF!</v>
      </c>
      <c r="F14" s="119" t="s">
        <v>112</v>
      </c>
      <c r="G14" s="123">
        <f>(1863*0.7+924)*1000/(551.1*1000)</f>
        <v>4.043004899292325</v>
      </c>
      <c r="H14" s="119" t="s">
        <v>112</v>
      </c>
    </row>
    <row r="15" spans="1:8" ht="13.5">
      <c r="A15" s="107"/>
      <c r="B15" s="102" t="s">
        <v>116</v>
      </c>
      <c r="C15" s="103" t="e">
        <f>#REF!</f>
        <v>#REF!</v>
      </c>
      <c r="D15" s="103" t="e">
        <f>#REF!*0.7+#REF!</f>
        <v>#REF!</v>
      </c>
      <c r="E15" s="115" t="e">
        <f>D15/C15</f>
        <v>#REF!</v>
      </c>
      <c r="F15" s="120" t="e">
        <f>(E15/E14-1)*100</f>
        <v>#REF!</v>
      </c>
      <c r="G15" s="123">
        <f>(1937*0.7+857)*1000/(495.7*1000)</f>
        <v>4.4641920516441385</v>
      </c>
      <c r="H15" s="120">
        <f>(G15/G14-1)*100</f>
        <v>10.417676031645096</v>
      </c>
    </row>
    <row r="16" spans="1:8" ht="13.5">
      <c r="A16" s="107"/>
      <c r="B16" s="102" t="s">
        <v>117</v>
      </c>
      <c r="C16" s="103" t="e">
        <f>#REF!</f>
        <v>#REF!</v>
      </c>
      <c r="D16" s="103" t="e">
        <f>#REF!*0.7+#REF!</f>
        <v>#REF!</v>
      </c>
      <c r="E16" s="115" t="e">
        <f>D16/C16</f>
        <v>#REF!</v>
      </c>
      <c r="F16" s="120" t="e">
        <f>(E16/E15-1)*100</f>
        <v>#REF!</v>
      </c>
      <c r="G16" s="123">
        <f>(1889*0.7+775)*1000/(424.9*1000)</f>
        <v>4.935984937632384</v>
      </c>
      <c r="H16" s="120">
        <f>(G16/G15-1)*100</f>
        <v>10.568382375361441</v>
      </c>
    </row>
    <row r="17" spans="1:8" ht="14.25" thickBot="1">
      <c r="A17" s="107"/>
      <c r="B17" s="104" t="s">
        <v>118</v>
      </c>
      <c r="C17" s="105" t="e">
        <f>#REF!</f>
        <v>#REF!</v>
      </c>
      <c r="D17" s="105" t="e">
        <f>#REF!*0.7+#REF!</f>
        <v>#REF!</v>
      </c>
      <c r="E17" s="116" t="e">
        <f>D17/C17</f>
        <v>#REF!</v>
      </c>
      <c r="F17" s="121" t="e">
        <f>(E17/E16-1)*100</f>
        <v>#REF!</v>
      </c>
      <c r="G17" s="124" t="s">
        <v>125</v>
      </c>
      <c r="H17" s="126" t="s">
        <v>125</v>
      </c>
    </row>
    <row r="20" ht="14.25" thickBot="1">
      <c r="A20" s="101" t="s">
        <v>127</v>
      </c>
    </row>
    <row r="21" spans="1:8" ht="13.5">
      <c r="A21" s="101"/>
      <c r="B21" s="108"/>
      <c r="C21" s="112" t="s">
        <v>123</v>
      </c>
      <c r="D21" s="113"/>
      <c r="E21" s="113"/>
      <c r="F21" s="118"/>
      <c r="G21" s="122" t="s">
        <v>124</v>
      </c>
      <c r="H21" s="114"/>
    </row>
    <row r="22" spans="1:8" ht="42" customHeight="1">
      <c r="A22" s="107"/>
      <c r="B22" s="110"/>
      <c r="C22" s="111" t="s">
        <v>120</v>
      </c>
      <c r="D22" s="111" t="s">
        <v>133</v>
      </c>
      <c r="E22" s="220" t="s">
        <v>137</v>
      </c>
      <c r="F22" s="221"/>
      <c r="G22" s="220" t="s">
        <v>137</v>
      </c>
      <c r="H22" s="221"/>
    </row>
    <row r="23" spans="1:8" ht="40.5">
      <c r="A23" s="107"/>
      <c r="B23" s="109"/>
      <c r="C23" s="106" t="s">
        <v>114</v>
      </c>
      <c r="D23" s="106" t="s">
        <v>128</v>
      </c>
      <c r="E23" s="127"/>
      <c r="F23" s="120" t="s">
        <v>135</v>
      </c>
      <c r="G23" s="127"/>
      <c r="H23" s="120" t="s">
        <v>135</v>
      </c>
    </row>
    <row r="24" spans="1:8" ht="13.5">
      <c r="A24" s="107"/>
      <c r="B24" s="102" t="s">
        <v>113</v>
      </c>
      <c r="C24" s="103" t="e">
        <f>#REF!</f>
        <v>#REF!</v>
      </c>
      <c r="D24" s="103" t="e">
        <f>#REF!*0.022+#REF!*3.06+#REF!*0.42</f>
        <v>#REF!</v>
      </c>
      <c r="E24" s="115" t="e">
        <f>D24/C24</f>
        <v>#REF!</v>
      </c>
      <c r="F24" s="119" t="s">
        <v>112</v>
      </c>
      <c r="G24" s="123">
        <f>(34*3.06+503*0.42+459*0.022)*1000/(551.1*1000)</f>
        <v>0.5904518236254763</v>
      </c>
      <c r="H24" s="119" t="s">
        <v>112</v>
      </c>
    </row>
    <row r="25" spans="1:8" ht="13.5">
      <c r="A25" s="107"/>
      <c r="B25" s="102" t="s">
        <v>116</v>
      </c>
      <c r="C25" s="103" t="e">
        <f>#REF!</f>
        <v>#REF!</v>
      </c>
      <c r="D25" s="103" t="e">
        <f>#REF!*0.022+#REF!*3.06+#REF!*0.42</f>
        <v>#REF!</v>
      </c>
      <c r="E25" s="115" t="e">
        <f>D25/C25</f>
        <v>#REF!</v>
      </c>
      <c r="F25" s="120" t="e">
        <f>(E25/E24-1)*100</f>
        <v>#REF!</v>
      </c>
      <c r="G25" s="123">
        <f>(31*3.06+503*0.42+391*0.022)*1000/(495.7*1000)</f>
        <v>0.6349041759128505</v>
      </c>
      <c r="H25" s="120">
        <f>(G25/G24-1)*100</f>
        <v>7.5285316275981895</v>
      </c>
    </row>
    <row r="26" spans="1:8" ht="13.5">
      <c r="A26" s="107"/>
      <c r="B26" s="102" t="s">
        <v>117</v>
      </c>
      <c r="C26" s="103" t="e">
        <f>#REF!</f>
        <v>#REF!</v>
      </c>
      <c r="D26" s="103" t="e">
        <f>#REF!*0.022+#REF!*3.06+#REF!*0.42</f>
        <v>#REF!</v>
      </c>
      <c r="E26" s="115" t="e">
        <f>D26/C26</f>
        <v>#REF!</v>
      </c>
      <c r="F26" s="120" t="e">
        <f>(E26/E25-1)*100</f>
        <v>#REF!</v>
      </c>
      <c r="G26" s="123">
        <f>(23*3.06+466*0.42+360*0.022)*1000/(424.9*1000)</f>
        <v>0.6449046834549307</v>
      </c>
      <c r="H26" s="120">
        <f>(G26/G25-1)*100</f>
        <v>1.5751207696345082</v>
      </c>
    </row>
    <row r="27" spans="1:8" ht="14.25" thickBot="1">
      <c r="A27" s="107"/>
      <c r="B27" s="104" t="s">
        <v>118</v>
      </c>
      <c r="C27" s="105" t="e">
        <f>#REF!</f>
        <v>#REF!</v>
      </c>
      <c r="D27" s="105" t="e">
        <f>#REF!*0.022+#REF!*3.06+#REF!*0.42</f>
        <v>#REF!</v>
      </c>
      <c r="E27" s="116" t="e">
        <f>D27/C27</f>
        <v>#REF!</v>
      </c>
      <c r="F27" s="121" t="e">
        <f>(E27/E26-1)*100</f>
        <v>#REF!</v>
      </c>
      <c r="G27" s="124" t="s">
        <v>125</v>
      </c>
      <c r="H27" s="126" t="s">
        <v>125</v>
      </c>
    </row>
    <row r="28" spans="1:8" ht="13.5">
      <c r="A28" s="107"/>
      <c r="B28" s="107"/>
      <c r="C28" s="128"/>
      <c r="D28" s="128"/>
      <c r="E28" s="129"/>
      <c r="F28" s="130"/>
      <c r="G28" s="131"/>
      <c r="H28" s="131"/>
    </row>
    <row r="30" ht="14.25" thickBot="1">
      <c r="A30" s="101" t="s">
        <v>129</v>
      </c>
    </row>
    <row r="31" spans="1:8" ht="13.5">
      <c r="A31" s="101"/>
      <c r="B31" s="108"/>
      <c r="C31" s="112" t="s">
        <v>123</v>
      </c>
      <c r="D31" s="113"/>
      <c r="E31" s="113"/>
      <c r="F31" s="118"/>
      <c r="G31" s="122" t="s">
        <v>124</v>
      </c>
      <c r="H31" s="114"/>
    </row>
    <row r="32" spans="1:8" ht="27">
      <c r="A32" s="107"/>
      <c r="B32" s="110"/>
      <c r="C32" s="111" t="s">
        <v>120</v>
      </c>
      <c r="D32" s="111" t="s">
        <v>130</v>
      </c>
      <c r="E32" s="220" t="s">
        <v>132</v>
      </c>
      <c r="F32" s="221"/>
      <c r="G32" s="220" t="s">
        <v>132</v>
      </c>
      <c r="H32" s="221"/>
    </row>
    <row r="33" spans="1:8" ht="27">
      <c r="A33" s="107"/>
      <c r="B33" s="109"/>
      <c r="C33" s="106" t="s">
        <v>114</v>
      </c>
      <c r="D33" s="106" t="s">
        <v>131</v>
      </c>
      <c r="E33" s="127"/>
      <c r="F33" s="120" t="s">
        <v>135</v>
      </c>
      <c r="G33" s="127"/>
      <c r="H33" s="120" t="s">
        <v>135</v>
      </c>
    </row>
    <row r="34" spans="1:8" ht="13.5">
      <c r="A34" s="107"/>
      <c r="B34" s="102" t="s">
        <v>113</v>
      </c>
      <c r="C34" s="103" t="e">
        <f>#REF!</f>
        <v>#REF!</v>
      </c>
      <c r="D34" s="103" t="e">
        <f>SUM(#REF!)</f>
        <v>#REF!</v>
      </c>
      <c r="E34" s="115" t="e">
        <f>D34/C34</f>
        <v>#REF!</v>
      </c>
      <c r="F34" s="119" t="s">
        <v>112</v>
      </c>
      <c r="G34" s="123">
        <f>260261/(551.1*1000)</f>
        <v>0.47225730357466883</v>
      </c>
      <c r="H34" s="119" t="s">
        <v>112</v>
      </c>
    </row>
    <row r="35" spans="1:8" ht="13.5">
      <c r="A35" s="107"/>
      <c r="B35" s="102" t="s">
        <v>116</v>
      </c>
      <c r="C35" s="103" t="e">
        <f>#REF!</f>
        <v>#REF!</v>
      </c>
      <c r="D35" s="103" t="e">
        <f>SUM(#REF!)</f>
        <v>#REF!</v>
      </c>
      <c r="E35" s="115" t="e">
        <f>D35/C35</f>
        <v>#REF!</v>
      </c>
      <c r="F35" s="120" t="e">
        <f>(E35/E34-1)*100</f>
        <v>#REF!</v>
      </c>
      <c r="G35" s="123">
        <f>263102/(495.7*1000)</f>
        <v>0.5307686100463991</v>
      </c>
      <c r="H35" s="120">
        <f>(G35/G34-1)*100</f>
        <v>12.389709175239672</v>
      </c>
    </row>
    <row r="36" spans="1:8" ht="13.5">
      <c r="A36" s="107"/>
      <c r="B36" s="102" t="s">
        <v>117</v>
      </c>
      <c r="C36" s="103" t="e">
        <f>#REF!</f>
        <v>#REF!</v>
      </c>
      <c r="D36" s="103" t="e">
        <f>SUM(#REF!)</f>
        <v>#REF!</v>
      </c>
      <c r="E36" s="115" t="e">
        <f>D36/C36</f>
        <v>#REF!</v>
      </c>
      <c r="F36" s="120" t="e">
        <f>(E36/E35-1)*100</f>
        <v>#REF!</v>
      </c>
      <c r="G36" s="123">
        <f>238140/(424.9*1000)</f>
        <v>0.5604612850082372</v>
      </c>
      <c r="H36" s="120">
        <f>(G36/G35-1)*100</f>
        <v>5.5942786366440345</v>
      </c>
    </row>
    <row r="37" spans="1:8" ht="14.25" thickBot="1">
      <c r="A37" s="107"/>
      <c r="B37" s="104" t="s">
        <v>118</v>
      </c>
      <c r="C37" s="105" t="e">
        <f>#REF!</f>
        <v>#REF!</v>
      </c>
      <c r="D37" s="105" t="e">
        <f>SUM(#REF!)</f>
        <v>#REF!</v>
      </c>
      <c r="E37" s="116" t="e">
        <f>D37/C37</f>
        <v>#REF!</v>
      </c>
      <c r="F37" s="121" t="e">
        <f>(E37/E36-1)*100</f>
        <v>#REF!</v>
      </c>
      <c r="G37" s="124" t="s">
        <v>125</v>
      </c>
      <c r="H37" s="126" t="s">
        <v>125</v>
      </c>
    </row>
    <row r="40" ht="13.5">
      <c r="A40" s="101" t="s">
        <v>139</v>
      </c>
    </row>
    <row r="41" ht="13.5">
      <c r="B41" s="101" t="s">
        <v>145</v>
      </c>
    </row>
    <row r="42" ht="13.5">
      <c r="C42" s="100" t="s">
        <v>140</v>
      </c>
    </row>
    <row r="43" ht="13.5">
      <c r="C43" s="100" t="s">
        <v>141</v>
      </c>
    </row>
    <row r="44" ht="13.5">
      <c r="C44" s="100" t="s">
        <v>142</v>
      </c>
    </row>
    <row r="45" ht="13.5">
      <c r="C45" s="100" t="s">
        <v>143</v>
      </c>
    </row>
    <row r="46" ht="13.5">
      <c r="C46" s="100" t="s">
        <v>144</v>
      </c>
    </row>
  </sheetData>
  <mergeCells count="8">
    <mergeCell ref="E3:F3"/>
    <mergeCell ref="E12:F12"/>
    <mergeCell ref="E22:F22"/>
    <mergeCell ref="E32:F32"/>
    <mergeCell ref="G3:H3"/>
    <mergeCell ref="G12:H12"/>
    <mergeCell ref="G22:H22"/>
    <mergeCell ref="G32:H32"/>
  </mergeCells>
  <printOptions/>
  <pageMargins left="0.75" right="0.75" top="1" bottom="1" header="0.512" footer="0.51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m088071</cp:lastModifiedBy>
  <cp:lastPrinted>2007-04-24T04:16:16Z</cp:lastPrinted>
  <dcterms:created xsi:type="dcterms:W3CDTF">2007-02-23T02:11:22Z</dcterms:created>
  <dcterms:modified xsi:type="dcterms:W3CDTF">2007-07-24T00:35:44Z</dcterms:modified>
  <cp:category/>
  <cp:version/>
  <cp:contentType/>
  <cp:contentStatus/>
</cp:coreProperties>
</file>